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BANK INDONESIA\SWAKELOLA\REVIEW FORM PER-7 PRIORITAS\FINAL FORM\"/>
    </mc:Choice>
  </mc:AlternateContent>
  <xr:revisionPtr revIDLastSave="0" documentId="13_ncr:1_{E8FE4DBD-DE9B-4BB4-B01B-D128E07624B6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RINGKASAN" sheetId="7" r:id="rId1"/>
    <sheet name="1_METODE" sheetId="2" r:id="rId2"/>
    <sheet name="2_JADWAL" sheetId="3" r:id="rId3"/>
    <sheet name="3_PEMBIAYAAN" sheetId="4" r:id="rId4"/>
    <sheet name="4_MUTU" sheetId="5" r:id="rId5"/>
    <sheet name="5_SMKK" sheetId="6" r:id="rId6"/>
    <sheet name="PETUNJUK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4" l="1"/>
  <c r="J10" i="4"/>
  <c r="J15" i="2"/>
  <c r="J12" i="2"/>
  <c r="J13" i="2"/>
  <c r="J14" i="2"/>
  <c r="J11" i="2"/>
  <c r="J10" i="2"/>
  <c r="K10" i="4"/>
  <c r="J10" i="5"/>
  <c r="K10" i="5"/>
  <c r="J10" i="6"/>
  <c r="K10" i="6"/>
  <c r="J11" i="6" l="1"/>
  <c r="J11" i="5"/>
  <c r="F6" i="3"/>
  <c r="J11" i="3"/>
  <c r="J10" i="3"/>
  <c r="D11" i="7"/>
  <c r="D10" i="7"/>
  <c r="D9" i="7"/>
  <c r="D8" i="7"/>
  <c r="D7" i="7"/>
  <c r="K22" i="6"/>
  <c r="J22" i="6"/>
  <c r="K21" i="6"/>
  <c r="J21" i="6"/>
  <c r="K20" i="6"/>
  <c r="J20" i="6"/>
  <c r="K16" i="6"/>
  <c r="J16" i="6"/>
  <c r="K15" i="6"/>
  <c r="J15" i="6"/>
  <c r="K14" i="6"/>
  <c r="J14" i="6"/>
  <c r="K11" i="6"/>
  <c r="F4" i="6" s="1"/>
  <c r="C6" i="6"/>
  <c r="C5" i="6"/>
  <c r="C4" i="6"/>
  <c r="C3" i="6"/>
  <c r="K22" i="5"/>
  <c r="J22" i="5"/>
  <c r="K21" i="5"/>
  <c r="J21" i="5"/>
  <c r="K20" i="5"/>
  <c r="J20" i="5"/>
  <c r="K16" i="5"/>
  <c r="J16" i="5"/>
  <c r="K15" i="5"/>
  <c r="J15" i="5"/>
  <c r="K14" i="5"/>
  <c r="J14" i="5"/>
  <c r="F6" i="5" s="1"/>
  <c r="K11" i="5"/>
  <c r="C6" i="5"/>
  <c r="C5" i="5"/>
  <c r="C4" i="5"/>
  <c r="C3" i="5"/>
  <c r="K22" i="4"/>
  <c r="J22" i="4"/>
  <c r="K21" i="4"/>
  <c r="J21" i="4"/>
  <c r="E9" i="7" s="1"/>
  <c r="K20" i="4"/>
  <c r="J20" i="4"/>
  <c r="K16" i="4"/>
  <c r="J16" i="4"/>
  <c r="K15" i="4"/>
  <c r="J15" i="4"/>
  <c r="K14" i="4"/>
  <c r="J14" i="4"/>
  <c r="F6" i="4" s="1"/>
  <c r="K11" i="4"/>
  <c r="C6" i="4"/>
  <c r="C5" i="4"/>
  <c r="C4" i="4"/>
  <c r="C3" i="4"/>
  <c r="K23" i="3"/>
  <c r="J23" i="3"/>
  <c r="K22" i="3"/>
  <c r="J22" i="3"/>
  <c r="K21" i="3"/>
  <c r="J21" i="3"/>
  <c r="K17" i="3"/>
  <c r="J17" i="3"/>
  <c r="K16" i="3"/>
  <c r="J16" i="3"/>
  <c r="K15" i="3"/>
  <c r="J15" i="3"/>
  <c r="K12" i="3"/>
  <c r="J12" i="3"/>
  <c r="K11" i="3"/>
  <c r="K10" i="3"/>
  <c r="C6" i="3"/>
  <c r="C5" i="3"/>
  <c r="C4" i="3"/>
  <c r="C3" i="3"/>
  <c r="K26" i="2"/>
  <c r="J26" i="2"/>
  <c r="K25" i="2"/>
  <c r="J25" i="2"/>
  <c r="K24" i="2"/>
  <c r="J24" i="2"/>
  <c r="K20" i="2"/>
  <c r="J20" i="2"/>
  <c r="K19" i="2"/>
  <c r="J19" i="2"/>
  <c r="K18" i="2"/>
  <c r="J18" i="2"/>
  <c r="K15" i="2"/>
  <c r="K14" i="2"/>
  <c r="K13" i="2"/>
  <c r="K12" i="2"/>
  <c r="K11" i="2"/>
  <c r="K10" i="2"/>
  <c r="C6" i="2"/>
  <c r="C5" i="2"/>
  <c r="C4" i="2"/>
  <c r="C3" i="2"/>
  <c r="F4" i="2" l="1"/>
  <c r="H7" i="7" s="1"/>
  <c r="F4" i="5"/>
  <c r="E10" i="7"/>
  <c r="F4" i="4"/>
  <c r="H9" i="7" s="1"/>
  <c r="F5" i="3"/>
  <c r="C8" i="7" s="1"/>
  <c r="F5" i="4"/>
  <c r="C9" i="7" s="1"/>
  <c r="F9" i="7" s="1"/>
  <c r="G9" i="7" s="1"/>
  <c r="E11" i="7"/>
  <c r="F6" i="6"/>
  <c r="H11" i="7"/>
  <c r="F5" i="6"/>
  <c r="C11" i="7" s="1"/>
  <c r="F5" i="5"/>
  <c r="C10" i="7" s="1"/>
  <c r="F10" i="7" s="1"/>
  <c r="G10" i="7" s="1"/>
  <c r="H10" i="7"/>
  <c r="E8" i="7"/>
  <c r="F4" i="3"/>
  <c r="H8" i="7" s="1"/>
  <c r="E7" i="7"/>
  <c r="F6" i="2"/>
  <c r="F5" i="2"/>
  <c r="C7" i="7" s="1"/>
  <c r="F11" i="7" l="1"/>
  <c r="G11" i="7" s="1"/>
  <c r="F8" i="7"/>
  <c r="G8" i="7" s="1"/>
  <c r="F7" i="7"/>
  <c r="G7" i="7" s="1"/>
  <c r="B13" i="7" s="1"/>
  <c r="B1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tc={9E3301DA-4B29-4C92-8C6E-A55BD0EB1E76}</author>
  </authors>
  <commentList>
    <comment ref="J8" authorId="0" shapeId="0" xr:uid="{9E3301DA-4B29-4C92-8C6E-A55BD0EB1E76}">
      <text>
        <t>[Threaded comment]
Your version of Excel allows you to read this threaded comment; however, any edits to it will get removed if the file is opened in a newer version of Excel. Learn more: https://go.microsoft.com/fwlink/?linkid=870924
Comment:
    AKAN TERISI OTOMATIS SETELAH “STATUS” DIPILIH.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tc={06A823D7-7D79-43F8-B2C1-9779E005F3E2}</author>
  </authors>
  <commentList>
    <comment ref="J8" authorId="0" shapeId="0" xr:uid="{06A823D7-7D79-43F8-B2C1-9779E005F3E2}">
      <text>
        <t>[Threaded comment]
Your version of Excel allows you to read this threaded comment; however, any edits to it will get removed if the file is opened in a newer version of Excel. Learn more: https://go.microsoft.com/fwlink/?linkid=870924
Comment:
    AKAN TERISI OTOMATIS SETELAH “STATUS” DIPILIH.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tc={A8D577B8-2555-42EB-ADFD-BBADD60429BF}</author>
  </authors>
  <commentList>
    <comment ref="J8" authorId="0" shapeId="0" xr:uid="{A8D577B8-2555-42EB-ADFD-BBADD60429BF}">
      <text>
        <t>[Threaded comment]
Your version of Excel allows you to read this threaded comment; however, any edits to it will get removed if the file is opened in a newer version of Excel. Learn more: https://go.microsoft.com/fwlink/?linkid=870924
Comment:
    AKAN TERISI OTOMATIS SETELAH “STATUS” DIPILIH.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tc={716763E2-E8FA-455C-A3B2-C7A6AAC8D90D}</author>
  </authors>
  <commentList>
    <comment ref="J8" authorId="0" shapeId="0" xr:uid="{716763E2-E8FA-455C-A3B2-C7A6AAC8D90D}">
      <text>
        <t>[Threaded comment]
Your version of Excel allows you to read this threaded comment; however, any edits to it will get removed if the file is opened in a newer version of Excel. Learn more: https://go.microsoft.com/fwlink/?linkid=870924
Comment:
    AKAN TERISI OTOMATIS SETELAH “STATUS” DIPILIH.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tc={6F5B0F0C-2A10-4EBD-BD70-FBA5C763A054}</author>
  </authors>
  <commentList>
    <comment ref="J8" authorId="0" shapeId="0" xr:uid="{6F5B0F0C-2A10-4EBD-BD70-FBA5C763A054}">
      <text>
        <t>[Threaded comment]
Your version of Excel allows you to read this threaded comment; however, any edits to it will get removed if the file is opened in a newer version of Excel. Learn more: https://go.microsoft.com/fwlink/?linkid=870924
Comment:
    AKAN TERISI OTOMATIS SETELAH “STATUS” DIPILIH.</t>
      </text>
    </comment>
  </commentList>
</comments>
</file>

<file path=xl/sharedStrings.xml><?xml version="1.0" encoding="utf-8"?>
<sst xmlns="http://schemas.openxmlformats.org/spreadsheetml/2006/main" count="669" uniqueCount="252">
  <si>
    <t>PETUNJUK PENGISIAN FORM PENILAIAN TEKNIS</t>
  </si>
  <si>
    <t>Tahap</t>
  </si>
  <si>
    <t>Apa yang Dinilai</t>
  </si>
  <si>
    <t>Cara Mengisi</t>
  </si>
  <si>
    <t>Perhitungan</t>
  </si>
  <si>
    <t>Ketentuan</t>
  </si>
  <si>
    <t>1</t>
  </si>
  <si>
    <t>Subindikator Wajib</t>
  </si>
  <si>
    <t>Pilih Status sesuai tingkat yang tertulis pada kolom Minimum Subindikator. Isi rujukan halaman/bagian dan catatan panel.</t>
  </si>
  <si>
    <t>Nilai Bantu otomatis 0,00–1,00. Skor wajib = rata-rata Nilai Bantu × 80.</t>
  </si>
  <si>
    <t>Dropdown tidak memuat angka dan berbeda sesuai karakter subindikator.</t>
  </si>
  <si>
    <t>2</t>
  </si>
  <si>
    <t>Subindikator Konteks</t>
  </si>
  <si>
    <t>Pilih Berlaku YA/TIDAK. Jika YA, pilih Status Memadai/Sebagian/Tidak Ada dan isi rujukan serta catatan.</t>
  </si>
  <si>
    <t>Memadai 1,00; Sebagian 0,80; Tidak Ada 0,00. Skor maksimum 5.</t>
  </si>
  <si>
    <t>Jika TIDAK, subindikator tidak menjadi pembagi skor konteks.</t>
  </si>
  <si>
    <t>3</t>
  </si>
  <si>
    <t>Klarifikasi/Paparan</t>
  </si>
  <si>
    <t>Pilih Status berdasarkan kualitas penguasaan, konsistensi, dan kemampuan klarifikasi. Isi ringkasan jawaban.</t>
  </si>
  <si>
    <t>Nilai Bantu 0,00–1,00; rata-rata dikalikan 15.</t>
  </si>
  <si>
    <t>Tidak ada gerbang minimum per aspek.</t>
  </si>
  <si>
    <t>4</t>
  </si>
  <si>
    <t>Ringkasan</t>
  </si>
  <si>
    <t>Periksa kelengkapan seluruh aspek dan nilai terbobot.</t>
  </si>
  <si>
    <t>Total nilai teknis = jumlah nilai terbobot lima aspek.</t>
  </si>
  <si>
    <t>Status MEMENUHI jika seluruh aspek lengkap dan total nilai teknis ≥ 80.</t>
  </si>
  <si>
    <t>Prinsip</t>
  </si>
  <si>
    <t>Makna</t>
  </si>
  <si>
    <t>Penerapan Praktis</t>
  </si>
  <si>
    <t>Kesalahan yang Dihindari</t>
  </si>
  <si>
    <t>Catatan</t>
  </si>
  <si>
    <t>Berdasarkan bukti</t>
  </si>
  <si>
    <t>Status dipilih dari bukti yang benar-benar tersedia dan dapat ditelusuri.</t>
  </si>
  <si>
    <t>Cari dokumen, halaman, gambar, tabel, atau lampiran yang mendukung.</t>
  </si>
  <si>
    <t>Menilai hanya dari pernyataan saat presentasi.</t>
  </si>
  <si>
    <t>Gunakan sheet CONTOH sebagai panduan memahami substansi, bukan sebagai jawaban baku.</t>
  </si>
  <si>
    <t>Pilih tingkat tertinggi yang seluruh kriterianya terpenuhi</t>
  </si>
  <si>
    <t>Jika satu unsur penting pada tingkat tersebut belum terpenuhi, pilih tingkat di bawahnya.</t>
  </si>
  <si>
    <t>Bandingkan bukti dengan seluruh uraian pada level Status.</t>
  </si>
  <si>
    <t>Memilih tingkat tinggi karena dokumen terlihat rapi.</t>
  </si>
  <si>
    <t>Catatan ringkas dan faktual</t>
  </si>
  <si>
    <t>Catatan memuat bukti utama, kekurangan, dan alasan Status.</t>
  </si>
  <si>
    <t>Contoh: 'Tahapan dan alat jelas; belum ada skenario akses alternatif.'</t>
  </si>
  <si>
    <t>Catatan berupa opini umum seperti 'cukup baik'.</t>
  </si>
  <si>
    <t>Rujukan spesifik</t>
  </si>
  <si>
    <t>Rujukan menunjukkan lokasi bukti secara jelas.</t>
  </si>
  <si>
    <t>Tuliskan Bab, halaman, nomor gambar/tabel, atau lampiran.</t>
  </si>
  <si>
    <t>Menulis hanya nama dokumen tanpa halaman.</t>
  </si>
  <si>
    <t>Kolom</t>
  </si>
  <si>
    <t>Diisi Panel?</t>
  </si>
  <si>
    <t>Fungsi</t>
  </si>
  <si>
    <t>Contoh</t>
  </si>
  <si>
    <t>Berlaku?</t>
  </si>
  <si>
    <t>Ya, untuk konteks</t>
  </si>
  <si>
    <t>Menentukan relevansi subindikator konteks.</t>
  </si>
  <si>
    <t>Wajib sudah YA; konteks pilih YA/TIDAK.</t>
  </si>
  <si>
    <t>YA</t>
  </si>
  <si>
    <t>Status</t>
  </si>
  <si>
    <t>Ya</t>
  </si>
  <si>
    <t>Menentukan tingkat pemenuhan berdasarkan bukti.</t>
  </si>
  <si>
    <t>Pilih dari dropdown yang sesuai Minimum Subindikator.</t>
  </si>
  <si>
    <t>Operasional</t>
  </si>
  <si>
    <t>Rujukan</t>
  </si>
  <si>
    <t>Menunjukkan lokasi bukti.</t>
  </si>
  <si>
    <t>Harus spesifik.</t>
  </si>
  <si>
    <t>Bab 4 hlm. 31–38</t>
  </si>
  <si>
    <t>Catatan Panel</t>
  </si>
  <si>
    <t>Merekam alasan penilaian.</t>
  </si>
  <si>
    <t>Ringkas, faktual, dan dapat ditelusuri.</t>
  </si>
  <si>
    <t>Tahapan lengkap; mitigasi akses belum ada.</t>
  </si>
  <si>
    <t>Nilai Bantu</t>
  </si>
  <si>
    <t>Tidak</t>
  </si>
  <si>
    <t>Konversi otomatis dari Status.</t>
  </si>
  <si>
    <t>Rentang 0,00–1,00.</t>
  </si>
  <si>
    <t>0,85</t>
  </si>
  <si>
    <t>Validasi</t>
  </si>
  <si>
    <t>Memastikan baris lengkap.</t>
  </si>
  <si>
    <t>OK/BELUM LENGKAP.</t>
  </si>
  <si>
    <t>OK</t>
  </si>
  <si>
    <t>ASPEK 1 – METODE KONSTRUKSI</t>
  </si>
  <si>
    <t>Proyek/Paket</t>
  </si>
  <si>
    <t>Bobot Aspek</t>
  </si>
  <si>
    <t>Nama Peserta</t>
  </si>
  <si>
    <t>Kelengkapan</t>
  </si>
  <si>
    <t>Nama Panel</t>
  </si>
  <si>
    <t>Skor Wajib</t>
  </si>
  <si>
    <t>Bidang Keahlian</t>
  </si>
  <si>
    <t>Skor Final Aspek</t>
  </si>
  <si>
    <t>Catatan:</t>
  </si>
  <si>
    <t>Kode</t>
  </si>
  <si>
    <t>Subindikator</t>
  </si>
  <si>
    <t>Kategori</t>
  </si>
  <si>
    <t>Substansi yang Dinilai</t>
  </si>
  <si>
    <t>Minimum Subindikator</t>
  </si>
  <si>
    <t>Rujukan Hal./Bagian</t>
  </si>
  <si>
    <t>Petunjuk</t>
  </si>
  <si>
    <t>Gunakan kode dan nama subindikator sebagai acuan.</t>
  </si>
  <si>
    <t>Wajib = dinilai untuk seluruh peserta; Konteks = dinilai jika relevan.</t>
  </si>
  <si>
    <t>Nilai isi dokumen, bukan kualitas desain presentasi.</t>
  </si>
  <si>
    <t>Nyatakan bukti minimum yang harus ditemukan dalam dokumen dan gunakan contoh sebagai ilustrasi, bukan sebagai pembatas.</t>
  </si>
  <si>
    <t>Wajib sudah YA; Konteks pilih YA/TIDAK.</t>
  </si>
  <si>
    <t>Pilih tingkat pemenuhan sesuai bukti.</t>
  </si>
  <si>
    <t>Tuliskan nomor halaman/bagian dokumen teknis.</t>
  </si>
  <si>
    <t>Jelaskan temuan penting, khususnya jika belum memadai.</t>
  </si>
  <si>
    <t>Nilai Bantu 0–1 (otomatis dari Status).</t>
  </si>
  <si>
    <t>Dihitung otomatis.</t>
  </si>
  <si>
    <t>1A.1</t>
  </si>
  <si>
    <t>Work Breakdown Structure (WBS)</t>
  </si>
  <si>
    <t>Wajib</t>
  </si>
  <si>
    <t>Mengembangkan WBS menjadi paket kerja yang rinci, terstruktur, dan terintegrasi sebagai dasar perencanaan dan pengendalian pelaksanaan proyek.</t>
  </si>
  <si>
    <t>• Masih Umum: Hanya memuat kelompok pekerjaan utama.
• Mulai Terurai: Sebagian besar lingkup sudah menjadi paket kerja, tetapi belum konsisten.
• Rinci dan Siap Dikelola: Seluruh lingkup terurai jelas serta terhubung minimal dengan salah satu dari metode pelaksanaan, jalur kritis, manajemen risiko, atau SMKK.
• Terintegrasi dan Siap Operasional: Paket kerja konsisten dan terhubung dengan lebih dari satu dokumen perencanaan.
• Terintegrasi Menyeluruh: Selain memenuhi tingkat sebelumnya, WBS juga terhubung dengan jadwal material, manajemen biaya, atau long lead item.</t>
  </si>
  <si>
    <t>1B.1</t>
  </si>
  <si>
    <t>Perencanaan Lokasi dan Tahapan</t>
  </si>
  <si>
    <t>Menjelaskan pengaturan lokasi, zona kerja, akses, fasilitas sementara, dan tahapan pelaksanaan sesuai kondisi proyek.</t>
  </si>
  <si>
    <t>• Tidak Ada: Tidak terdapat rencana lokasi atau tahapan kerja.
• Masih Umum: Rencana tersedia tetapi belum menunjukkan kondisi aktual, pembagian area, atau urutan penerapan.
• Operasional: Lokasi, akses, zona kerja, fasilitas sementara, dan tahapan utama dapat diterapkan.
• Sangat Operasional: Seluruh pengaturan saling konsisten, realistis, dan mengantisipasi kegiatan atau utilitas yang tetap beroperasi.</t>
  </si>
  <si>
    <t>1B.2</t>
  </si>
  <si>
    <t>Logistik, Akses, dan Koordinasi</t>
  </si>
  <si>
    <t>Menjelaskan rencana mobilisasi, distribusi material/peralatan, akses, area bongkar/simpan, izin, dan koordinasi pihak terkait.</t>
  </si>
  <si>
    <t>• Tidak Ada: Tidak terdapat rencana logistik, akses, atau koordinasi.
• Masih Umum: Hanya menyebut kebutuhan logistik/koordinasi tanpa mekanisme pelaksanaan.
• Operasional: Rute, waktu, area bongkar/simpan, izin, dan pihak terkait dijelaskan dan dapat diterapkan.
• Sangat Operasional: Rencana rinci, konsisten dengan kondisi proyek, serta dilengkapi pengaturan alternatif atau mitigasi gangguan.</t>
  </si>
  <si>
    <t>1C.1</t>
  </si>
  <si>
    <t>Metode Pekerjaan Utama</t>
  </si>
  <si>
    <t>Menjelaskan metode pekerjaan utama/kritis mulai dari prasyarat, urutan, sumber daya, pengendalian, hingga keluaran setiap tahap.</t>
  </si>
  <si>
    <t>• Tidak Ada: Metode pekerjaan utama/kritis tidak dijelaskan.
• Masih Umum: Berupa narasi umum dan belum menunjukkan tahapan, sumber daya, atau kondisi proyek.
• Operasional: Urutan, prasyarat, alat, tenaga, dan keluaran tiap tahap jelas serta dapat diterapkan.
• Sangat Operasional: Metode rinci, spesifik proyek, didukung gambar/alur kerja, dan konsisten dengan risiko, mutu, jadwal, serta SMKK.</t>
  </si>
  <si>
    <t>1C.2</t>
  </si>
  <si>
    <t>Interface dan Titik Kendali</t>
  </si>
  <si>
    <t>Menjelaskan interface antarpekerjaan, titik inspeksi, hold point, persetujuan, koordinasi, dan mekanisme eskalasi.</t>
  </si>
  <si>
    <t>• Tidak Ada: Interface dan titik kendali tidak dijelaskan.
• Masih Umum: Hanya menyebut koordinasi atau pemeriksaan tanpa alur yang jelas.
• Operasional: Interface, titik kendali, PIC, dokumen, dan alur persetujuan dapat diterapkan.
• Sangat Operasional: Seluruh interface terpetakan, terhubung dengan jadwal, risiko, mutu, dan mekanisme eskalasi.</t>
  </si>
  <si>
    <t>1D.1</t>
  </si>
  <si>
    <t>Teknologi dan Inovasi</t>
  </si>
  <si>
    <t>Menjelaskan teknologi atau inovasi yang relevan, cara penerapan, kebutuhan sumber daya, keluaran, dan manfaatnya bagi proyek.</t>
  </si>
  <si>
    <t>SUBINDIKATOR KONTEKS – NILAI TAMBAHAN MAKSIMUM 5</t>
  </si>
  <si>
    <t>K.1</t>
  </si>
  <si>
    <t>Kondisi Area Aktif</t>
  </si>
  <si>
    <t>Konteks</t>
  </si>
  <si>
    <t>Pengaturan pekerjaan pada area yang tetap beroperasi.</t>
  </si>
  <si>
    <t>Dinilai apabila relevan dengan karakter paket.</t>
  </si>
  <si>
    <t>K.2</t>
  </si>
  <si>
    <t>Akses dan Logistik Terbatas</t>
  </si>
  <si>
    <t>Mitigasi akses terbatas, ruang simpan terbatas, atau gangguan mobilisasi.</t>
  </si>
  <si>
    <t>K.3</t>
  </si>
  <si>
    <t>Pekerjaan Khusus/Kritis</t>
  </si>
  <si>
    <t>Metode spesifik untuk pekerjaan dengan teknologi, risiko, atau interface khusus.</t>
  </si>
  <si>
    <t>KLARIFIKASI DAN PENDALAMAN SUBSTANSI TEKNIS – MAKSIMUM 15</t>
  </si>
  <si>
    <t>No</t>
  </si>
  <si>
    <t>Parameter Paparan</t>
  </si>
  <si>
    <t>Deskripsi Penilaian</t>
  </si>
  <si>
    <t>Catatan dan Ringkasan Jawaban</t>
  </si>
  <si>
    <t>Penguasaan substansi proposal</t>
  </si>
  <si>
    <t>Pemapar memahami isi, logika, risiko, dan dasar teknis proposal; tidak sekadar membaca dokumen.</t>
  </si>
  <si>
    <t>Konsistensi jawaban dengan dokumen</t>
  </si>
  <si>
    <t>Jawaban selaras dengan dokumen penawaran dan tidak menambah atau mengubah lingkup yang tidak ditawarkan.</t>
  </si>
  <si>
    <t>Kemampuan klarifikasi teknis</t>
  </si>
  <si>
    <t>Pemapar mampu menjawab pertanyaan pendalaman secara tepat, operasional, dan dapat dipertanggungjawabkan.</t>
  </si>
  <si>
    <t>ASPEK 2 – MANAJEMEN PENJADWALAN</t>
  </si>
  <si>
    <t>2A.1</t>
  </si>
  <si>
    <t>Struktur dan Keterlacakan Jadwal</t>
  </si>
  <si>
    <t>Menyusun jadwal berbasis WBS yang mencakup seluruh lingkup, memiliki aktivitas terukur, dan dapat ditelusuri ke paket kerja serta keluaran proyek.</t>
  </si>
  <si>
    <t>• Masih Umum: Hanya memuat kelompok kegiatan utama.
• Mulai Terstruktur: Sebagian besar lingkup telah menjadi aktivitas, tetapi kode, keluaran, atau keterlacakannya belum konsisten.
• Terukur dan Dapat Ditelusuri: Seluruh lingkup terurai menjadi aktivitas dengan kode, keluaran, durasi, dan ukuran progres yang jelas.
• Terintegrasi dan Siap Dikendalikan: Aktivitas konsisten dengan WBS, metode pelaksanaan, milestone, dan kebutuhan pengadaan.
• Terintegrasi Menyeluruh: Selain memenuhi tingkat sebelumnya, jadwal terhubung dengan sumber daya, material, biaya, dan sistem pemantauan proyek.</t>
  </si>
  <si>
    <t>2B.1</t>
  </si>
  <si>
    <t>Logika, Durasi, dan Jalur Kritis</t>
  </si>
  <si>
    <t>Menetapkan urutan, ketergantungan, durasi, milestone, dan jalur kritis yang logis, realistis, serta sesuai dengan metode dan batas waktu kontrak.</t>
  </si>
  <si>
    <t>• Tidak Ada: Logika, durasi, milestone, atau jalur kritis tidak dapat dikenali.
• Masih Umum: Urutan dan durasi tersedia, tetapi asumsi produktivitas, ketergantungan, atau jalur kritis belum meyakinkan.
• Operasional: Hubungan aktivitas, durasi, kalender kerja, milestone, dan jalur kritis logis serta dapat diterapkan.
• Sangat Operasional: Perhitungan didukung volume, produktivitas, sumber daya, kondisi lapangan, dan konsisten dengan metode pelaksanaan.</t>
  </si>
  <si>
    <t>2C.1</t>
  </si>
  <si>
    <t>Pemutakhiran dan Pemulihan Jadwal</t>
  </si>
  <si>
    <t>Menetapkan mekanisme pemutakhiran, analisis deviasi, pengambilan keputusan, dan rencana pemulihan jadwal.</t>
  </si>
  <si>
    <t>• Tidak Ada: Tidak terdapat mekanisme pembaruan, analisis deviasi, atau pemulihan jadwal.
• Masih Umum: Pembaruan dan tindakan koreksi disebutkan, tetapi frekuensi, sumber data, PIC, atau jalur keputusan belum jelas.
• Operasional: Cut-off, sumber progres, analisis keterlambatan/float, PIC, dan recovery plan dijelaskan serta dapat diterapkan.
• Sangat Operasional: Mekanisme terukur, terhubung dengan jalur kritis, sumber daya, eskalasi, persetujuan, dan evaluasi efektivitas pemulihan.</t>
  </si>
  <si>
    <t>Window Kerja Khusus</t>
  </si>
  <si>
    <t>Kalender malam, akhir pekan, shutdown, area aktif, atau pembatasan waktu.</t>
  </si>
  <si>
    <t>Material Long Lead</t>
  </si>
  <si>
    <t>Aktivitas approval, fabrikasi, pengiriman, inspeksi, dan pemasangan material long lead.</t>
  </si>
  <si>
    <t>Keterbatasan Sumber Daya Khusus</t>
  </si>
  <si>
    <t>Pembatasan alat, tenaga ahli, akses, atau kapasitas produksi.</t>
  </si>
  <si>
    <t>ASPEK 3 – MANAJEMEN PEMBIAYAAN</t>
  </si>
  <si>
    <t>3A.1</t>
  </si>
  <si>
    <t>Perencanaan dan Kecukupan Pembiayaan</t>
  </si>
  <si>
    <t>Menyusun rencana kebutuhan dan sumber dana yang realistis, tersedia tepat waktu, serta selaras dengan jadwal, pengadaan, termin pembayaran, dan kewajiban proyek.</t>
  </si>
  <si>
    <t>• Tidak Dijelaskan: Kebutuhan, sumber, atau waktu ketersediaan dana tidak dijelaskan.
• Masih Umum: Cash flow dan sumber dana tersedia, tetapi nominal, waktu, bukti dukungan, atau keterkaitannya dengan jadwal belum jelas.
• Realistis dan Memadai: Kebutuhan kas periodik, dana puncak, sumber pendanaan, waktu tersedia, dan bukti dukungan selaras dengan jadwal proyek.
• Terintegrasi dan Terkendali: Rencana mencakup skenario kebutuhan dana, material long lead, termin, retensi, pajak, risiko kurs/pembayaran, dan strategi menjaga kecukupan modal kerja.</t>
  </si>
  <si>
    <t>3B.1</t>
  </si>
  <si>
    <t>Pengendalian dan Pelaporan Pembiayaan</t>
  </si>
  <si>
    <t>Menetapkan mekanisme pemantauan rencana dan realisasi, analisis deviasi, tindakan koreksi, tanggung jawab, pelaporan, dan jalur keputusan pendanaan.</t>
  </si>
  <si>
    <t>• Tidak Dijelaskan: Tidak terdapat pemantauan, analisis deviasi, atau penanggung jawab pengendalian dana.
• Masih Umum: Pelaporan dan tindakan koreksi disebutkan, tetapi format, frekuensi, batas deviasi, PIC, atau kewenangan belum jelas.
• Realistis dan Memadai: Rencana-realisasi dibandingkan berkala; penyebab, dampak, koreksi, PIC, penerima laporan, dan jalur keputusan ditetapkan.
• Terintegrasi dan Terkendali: Pengendalian terhubung dengan progres, jadwal, pengadaan, komitmen biaya, proyeksi akhir, eskalasi, dan evaluasi efektivitas tindakan.</t>
  </si>
  <si>
    <t>Material Impor/Valuta Asing</t>
  </si>
  <si>
    <t>Kebutuhan pembayaran awal, valuta, waktu pendanaan, dan risiko kurs.</t>
  </si>
  <si>
    <t>Ketergantungan Fasilitas Bank</t>
  </si>
  <si>
    <t>Nilai fasilitas, masa berlaku, syarat pencairan, dan kecukupan.</t>
  </si>
  <si>
    <t>Keterlambatan Pembayaran Pemilik</t>
  </si>
  <si>
    <t>Dampak terhadap arus kas, prioritas pembayaran, dan bridging finance.</t>
  </si>
  <si>
    <t>ASPEK 4 – RENCANA KENDALI MUTU</t>
  </si>
  <si>
    <t>4A.1</t>
  </si>
  <si>
    <t>Sistem dan Rencana Kendali Mutu</t>
  </si>
  <si>
    <t>Menetapkan organisasi, kewenangan, standar, kriteria penerimaan, ITP, titik inspeksi, dokumentasi, serta mekanisme NCR dan tindakan koreksi.</t>
  </si>
  <si>
    <t>• Tidak Ada: Sistem, standar penerimaan, atau mekanisme pengendalian mutu tidak tersedia.
• Umum/Generik: Organisasi dan dokumen mutu tersedia, tetapi belum spesifik terhadap item pekerjaan, titik kendali, atau kriteria penerimaan.
• Operasional: Kompetensi dan kewenangan personel, standar, toleransi, ITP, hold/witness point, checklist, approval, NCR, dan closeout dapat diterapkan.
• Terintegrasi dan Dapat Dibuktikan: Seluruh sistem saling terhubung, dapat ditelusuri ke paket kerja, pemasok/subkon, jadwal inspeksi, rekaman hasil, dan verifikasi efektivitas tindakan koreksi.</t>
  </si>
  <si>
    <t>4B.1</t>
  </si>
  <si>
    <t>Pengendalian Material, Pelaksanaan, dan Hasil Akhir</t>
  </si>
  <si>
    <t>Menerapkan pengendalian sejak persetujuan dan penerimaan material, pelaksanaan dan pengujian pekerjaan, hingga testing, commissioning, dan serah terima.</t>
  </si>
  <si>
    <t>• Tidak Ada: Pengendalian material, pekerjaan, atau hasil akhir tidak dijelaskan.
• Umum/Generik: Inspeksi dan pengujian disebutkan, tetapi alur approval, ketertelusuran, hold point, atau bukti penerimaan belum jelas.
• Operasional: Approval material, incoming inspection, penyimpanan, batch traceability, inspeksi pekerjaan, pengujian, mock-up, commissioning, dan handover dapat diterapkan.
• Terintegrasi dan Dapat Dibuktikan: Pengendalian konsisten dengan metode dan jadwal, mencakup pemasok/subkon, ketidaksesuaian, retest, rekaman digital, as-built, dan bukti penerimaan akhir.</t>
  </si>
  <si>
    <t>Finishing/Karya Khusus</t>
  </si>
  <si>
    <t>Standar visual, sampel, benchmark, mock-up, proteksi, dan penerimaan hasil.</t>
  </si>
  <si>
    <t>Testing dan Commissioning Khusus</t>
  </si>
  <si>
    <t>Prosedur, saksi, kriteria penerimaan, retest, dan serah terima sistem.</t>
  </si>
  <si>
    <t>Laboratorium/Alat Uji Khusus</t>
  </si>
  <si>
    <t>Ketersediaan, kompetensi, kalibrasi, dan validitas alat/laboratorium.</t>
  </si>
  <si>
    <t>ASPEK 5 – SISTEM MANAJEMEN KESELAMATAN KONSTRUKSI</t>
  </si>
  <si>
    <t>5A.1</t>
  </si>
  <si>
    <t>Perencanaan dan Kesiapsiagaan SMKK</t>
  </si>
  <si>
    <t>Menyusun identifikasi bahaya dan pengendalian risiko yang spesifik terhadap lingkup, metode, lokasi, dan tahapan pekerjaan serta menetapkan organisasi dan kesiapsiagaan darurat.</t>
  </si>
  <si>
    <t>• Tidak Ada: HIRADC/JSA, pengendalian, organisasi, atau kesiapsiagaan tidak tersedia.
• Umum/Administratif: Dokumen tersedia, tetapi risiko masih generik, dominan APD, atau belum mencerminkan kondisi dan metode proyek.
• Operasional: Bahaya spesifik, hirarki pengendalian, PIC kompeten, stop-work authority, komunikasi, evakuasi, dan tanggap darurat dapat diterapkan.
• Terintegrasi dan Siap Diterapkan: Perencanaan terhubung dengan WBS, metode, jalur kritis, area aktif, pemasok/subkon, sumber daya darurat, latihan, dan indikator kesiapan.</t>
  </si>
  <si>
    <t>5B.1</t>
  </si>
  <si>
    <t>Penerapan, Pengawasan, dan Integrasi SMKK</t>
  </si>
  <si>
    <t>Menetapkan penerapan izin kerja, induksi, toolbox meeting, inspeksi, pelaporan, investigasi, tindakan koreksi, eskalasi, dan keterlacakan pengendalian keselamatan.</t>
  </si>
  <si>
    <t>• Tidak Ada: Penerapan, inspeksi, pelaporan, atau tindak lanjut SMKK tidak dijelaskan.
• Umum/Administratif: Permit, briefing, dan inspeksi disebutkan, tetapi frekuensi, bukti, PIC, batas waktu, atau jalur eskalasi belum jelas.
• Operasional: Permit to work, induksi, toolbox meeting, inspeksi, near miss/insiden, koreksi, PIC, tenggat, dan eskalasi dapat diterapkan.
• Terintegrasi dan Siap Diterapkan: Pengawasan terhubung dengan metode, jadwal, pekerjaan kritis, subkontraktor, perubahan kondisi, data kinerja, dan evaluasi efektivitas pengendalian.</t>
  </si>
  <si>
    <t>Pekerjaan Berisiko Tinggi</t>
  </si>
  <si>
    <t>Lifting, ketinggian, galian, ruang terbatas, listrik, hot work, dan risiko tinggi lainnya.</t>
  </si>
  <si>
    <t>Area Aktif/Publik</t>
  </si>
  <si>
    <t>Pemisahan area, akses, komunikasi, perlindungan pengguna, dan tanggap darurat.</t>
  </si>
  <si>
    <t>Risiko Lingkungan/Gangguan Operasional</t>
  </si>
  <si>
    <t>Debu, kebisingan, limbah, getaran, dan gangguan operasi.</t>
  </si>
  <si>
    <t>RINGKASAN PENILAIAN TEKNIS PENGADAAN JASA KONSTRUKSI</t>
  </si>
  <si>
    <t>test</t>
  </si>
  <si>
    <t>Aspek</t>
  </si>
  <si>
    <t>Bobot</t>
  </si>
  <si>
    <t>Skor Konteks</t>
  </si>
  <si>
    <t>Skor Paparan</t>
  </si>
  <si>
    <t>Nilai Terbobot</t>
  </si>
  <si>
    <t>METODE KONSTRUKSI</t>
  </si>
  <si>
    <t>MANAJEMEN PENJADWALAN</t>
  </si>
  <si>
    <t>MANAJEMEN PEMBIAYAAN</t>
  </si>
  <si>
    <t>RENCANA KENDALI MUTU</t>
  </si>
  <si>
    <t>SISTEM MANAJEMEN KESELAMATAN KONSTRUKSI</t>
  </si>
  <si>
    <t>TOTAL NILAI TEKNIS</t>
  </si>
  <si>
    <t>STATUS TEKNIS</t>
  </si>
  <si>
    <t>KETENTUAN</t>
  </si>
  <si>
    <t>Masih Umum</t>
  </si>
  <si>
    <t>Rinci dan Siap Dikelola</t>
  </si>
  <si>
    <t>Tidak Ada</t>
  </si>
  <si>
    <t>Relevan</t>
  </si>
  <si>
    <t>Memadai</t>
  </si>
  <si>
    <t>Sangat Baik</t>
  </si>
  <si>
    <t>Skor Konteks + Skor Paparan</t>
  </si>
  <si>
    <t>Terukur dan Dapat Ditelusuri</t>
  </si>
  <si>
    <t>Realistis dan Memadai</t>
  </si>
  <si>
    <t>Umum/Generik</t>
  </si>
  <si>
    <t>Umum/Administratif</t>
  </si>
  <si>
    <t>1. Skor wajib 80% dari skor wajib masing - masing sheet penilaian aspek
2. Total penilaian teknis "MEMENUHI" merupakan seluruh aspek lengkap dan total nilai teknis ≥ 80.</t>
  </si>
  <si>
    <t>TEST</t>
  </si>
  <si>
    <t>1. Skor minimum 80 hanya berlaku pada total nilai teknis, bukan per aspek.</t>
  </si>
  <si>
    <r>
      <t xml:space="preserve">2. kolom/row warna kuning </t>
    </r>
    <r>
      <rPr>
        <b/>
        <sz val="11"/>
        <rFont val="Carlito"/>
      </rPr>
      <t>WAJIB</t>
    </r>
    <r>
      <rPr>
        <sz val="11"/>
        <rFont val="Carlito"/>
      </rPr>
      <t xml:space="preserve"> diisi oleh panel</t>
    </r>
  </si>
  <si>
    <t>diisi oleh panel</t>
  </si>
  <si>
    <t>Kelengkapan dokumen</t>
  </si>
  <si>
    <t xml:space="preserve">Kelengkapan dokumen </t>
  </si>
  <si>
    <t>Skor Wajib (nilai substansi dokumen)</t>
  </si>
  <si>
    <t>• Tidak Ditawarkan: Tidak terdapat teknologi atau inovasi yang relevan.
• Relevan: Teknologi/inovasi relevan tetapi cara penerapan belum cukup jelas.
• Dapat Diterapkan: Cara kerja, kebutuhan, output, dan tanggung jawab penerapan dijelaskan.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</si>
</sst>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4"/>
      <color rgb="FFFFFFFF"/>
      <name val="Carlito"/>
    </font>
    <font>
      <b/>
      <sz val="11"/>
      <color rgb="FF17365D"/>
      <name val="Carlito"/>
    </font>
    <font>
      <i/>
      <sz val="9"/>
      <color rgb="FF1F2937"/>
      <name val="Carlito"/>
    </font>
    <font>
      <b/>
      <sz val="11"/>
      <name val="Carlito"/>
    </font>
    <font>
      <sz val="9"/>
      <color indexed="81"/>
      <name val="Tahoma"/>
      <charset val="1"/>
    </font>
  </fonts>
  <fills count="13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FFFDF2"/>
      </patternFill>
    </fill>
    <fill>
      <patternFill patternType="solid">
        <fgColor rgb="FFF2F2F2"/>
      </patternFill>
    </fill>
    <fill>
      <patternFill patternType="solid">
        <fgColor rgb="FFF5EBD5"/>
      </patternFill>
    </fill>
    <fill>
      <patternFill patternType="solid">
        <fgColor rgb="FFF2F2F2"/>
      </patternFill>
    </fill>
    <fill>
      <patternFill patternType="solid">
        <fgColor rgb="FFF2F2F2"/>
        <bgColor indexed="64"/>
      </patternFill>
    </fill>
    <fill>
      <patternFill patternType="solid">
        <fgColor rgb="FFFFEE89"/>
        <bgColor indexed="64"/>
      </patternFill>
    </fill>
    <fill>
      <patternFill patternType="solid">
        <fgColor rgb="FFD9EAF7"/>
        <bgColor indexed="64"/>
      </patternFill>
    </fill>
  </fills>
  <borders count="24">
    <border>
      <left/>
      <right/>
      <top/>
      <bottom/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/>
      <top style="thin">
        <color rgb="FFA6A6A6"/>
      </top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/>
      <right style="thin">
        <color rgb="FFA6A6A6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A6A6A6"/>
      </left>
      <right/>
      <top style="thin">
        <color indexed="64"/>
      </top>
      <bottom style="thin">
        <color rgb="FFA6A6A6"/>
      </bottom>
      <diagonal/>
    </border>
    <border>
      <left/>
      <right/>
      <top style="thin">
        <color indexed="64"/>
      </top>
      <bottom style="thin">
        <color rgb="FFA6A6A6"/>
      </bottom>
      <diagonal/>
    </border>
    <border>
      <left/>
      <right style="thin">
        <color rgb="FFA6A6A6"/>
      </right>
      <top style="thin">
        <color indexed="64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2" fontId="0" fillId="0" borderId="6" xfId="0" applyNumberFormat="1" applyBorder="1" applyAlignment="1">
      <alignment vertical="top" wrapText="1"/>
    </xf>
    <xf numFmtId="2" fontId="0" fillId="0" borderId="0" xfId="0" applyNumberFormat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2" fontId="0" fillId="7" borderId="6" xfId="0" applyNumberFormat="1" applyFill="1" applyBorder="1" applyAlignment="1">
      <alignment vertical="top" wrapText="1"/>
    </xf>
    <xf numFmtId="0" fontId="0" fillId="7" borderId="7" xfId="0" applyFill="1" applyBorder="1" applyAlignment="1">
      <alignment vertical="top" wrapText="1"/>
    </xf>
    <xf numFmtId="2" fontId="0" fillId="7" borderId="0" xfId="0" applyNumberFormat="1" applyFill="1" applyAlignment="1">
      <alignment vertical="top" wrapText="1"/>
    </xf>
    <xf numFmtId="0" fontId="0" fillId="7" borderId="9" xfId="0" applyFill="1" applyBorder="1" applyAlignment="1">
      <alignment vertical="top" wrapText="1"/>
    </xf>
    <xf numFmtId="2" fontId="0" fillId="7" borderId="11" xfId="0" applyNumberFormat="1" applyFill="1" applyBorder="1" applyAlignment="1">
      <alignment vertical="top" wrapText="1"/>
    </xf>
    <xf numFmtId="0" fontId="0" fillId="7" borderId="12" xfId="0" applyFill="1" applyBorder="1" applyAlignment="1">
      <alignment vertical="top" wrapText="1"/>
    </xf>
    <xf numFmtId="9" fontId="0" fillId="0" borderId="6" xfId="0" applyNumberFormat="1" applyBorder="1" applyAlignment="1">
      <alignment vertical="top" wrapText="1"/>
    </xf>
    <xf numFmtId="9" fontId="0" fillId="0" borderId="0" xfId="0" applyNumberFormat="1" applyAlignment="1">
      <alignment vertical="top" wrapText="1"/>
    </xf>
    <xf numFmtId="0" fontId="3" fillId="8" borderId="14" xfId="0" applyFont="1" applyFill="1" applyBorder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0" fillId="9" borderId="6" xfId="0" applyFill="1" applyBorder="1" applyAlignment="1">
      <alignment vertical="top" wrapText="1"/>
    </xf>
    <xf numFmtId="0" fontId="0" fillId="9" borderId="0" xfId="0" applyFill="1" applyAlignment="1">
      <alignment vertical="top" wrapText="1"/>
    </xf>
    <xf numFmtId="0" fontId="0" fillId="0" borderId="17" xfId="0" applyBorder="1" applyAlignment="1">
      <alignment vertical="top" wrapText="1"/>
    </xf>
    <xf numFmtId="2" fontId="0" fillId="7" borderId="17" xfId="0" applyNumberFormat="1" applyFill="1" applyBorder="1" applyAlignment="1">
      <alignment vertical="top" wrapText="1"/>
    </xf>
    <xf numFmtId="0" fontId="0" fillId="7" borderId="16" xfId="0" applyFill="1" applyBorder="1" applyAlignment="1">
      <alignment vertical="top" wrapText="1"/>
    </xf>
    <xf numFmtId="0" fontId="0" fillId="7" borderId="15" xfId="0" applyFill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22" xfId="0" applyBorder="1"/>
    <xf numFmtId="0" fontId="4" fillId="9" borderId="0" xfId="0" applyFont="1" applyFill="1" applyAlignment="1">
      <alignment wrapText="1"/>
    </xf>
    <xf numFmtId="0" fontId="4" fillId="9" borderId="0" xfId="0" applyFont="1" applyFill="1" applyAlignment="1">
      <alignment horizontal="left" vertical="center" wrapText="1"/>
    </xf>
    <xf numFmtId="0" fontId="0" fillId="9" borderId="0" xfId="0" applyFill="1"/>
    <xf numFmtId="0" fontId="4" fillId="9" borderId="0" xfId="0" applyFont="1" applyFill="1"/>
    <xf numFmtId="0" fontId="4" fillId="10" borderId="8" xfId="0" applyFont="1" applyFill="1" applyBorder="1" applyAlignment="1">
      <alignment vertical="top" wrapText="1"/>
    </xf>
    <xf numFmtId="0" fontId="0" fillId="11" borderId="6" xfId="0" applyFill="1" applyBorder="1" applyAlignment="1">
      <alignment vertical="top" wrapText="1"/>
    </xf>
    <xf numFmtId="0" fontId="0" fillId="11" borderId="0" xfId="0" applyFill="1" applyAlignment="1">
      <alignment vertical="top" wrapText="1"/>
    </xf>
    <xf numFmtId="0" fontId="0" fillId="11" borderId="11" xfId="0" applyFill="1" applyBorder="1" applyAlignment="1">
      <alignment vertical="top" wrapText="1"/>
    </xf>
    <xf numFmtId="0" fontId="0" fillId="11" borderId="13" xfId="0" applyFill="1" applyBorder="1" applyAlignment="1">
      <alignment vertical="top" wrapText="1"/>
    </xf>
    <xf numFmtId="0" fontId="0" fillId="11" borderId="17" xfId="0" applyFill="1" applyBorder="1" applyAlignment="1">
      <alignment vertical="top" wrapText="1"/>
    </xf>
    <xf numFmtId="0" fontId="2" fillId="12" borderId="2" xfId="0" applyFont="1" applyFill="1" applyBorder="1" applyAlignment="1">
      <alignment horizontal="center" vertical="top" wrapText="1"/>
    </xf>
    <xf numFmtId="0" fontId="2" fillId="12" borderId="3" xfId="0" applyFont="1" applyFill="1" applyBorder="1" applyAlignment="1">
      <alignment horizontal="center" vertical="top" wrapText="1"/>
    </xf>
    <xf numFmtId="0" fontId="3" fillId="0" borderId="23" xfId="0" applyFont="1" applyBorder="1" applyAlignment="1">
      <alignment vertical="center" wrapText="1"/>
    </xf>
    <xf numFmtId="9" fontId="0" fillId="10" borderId="0" xfId="0" applyNumberFormat="1" applyFill="1" applyAlignment="1">
      <alignment wrapText="1"/>
    </xf>
    <xf numFmtId="0" fontId="0" fillId="10" borderId="0" xfId="0" applyFill="1" applyAlignment="1">
      <alignment wrapText="1"/>
    </xf>
    <xf numFmtId="0" fontId="0" fillId="10" borderId="0" xfId="0" applyFill="1" applyAlignment="1">
      <alignment horizontal="right" wrapText="1"/>
    </xf>
    <xf numFmtId="0" fontId="4" fillId="10" borderId="0" xfId="0" applyFont="1" applyFill="1" applyAlignment="1">
      <alignment wrapText="1"/>
    </xf>
    <xf numFmtId="0" fontId="0" fillId="10" borderId="0" xfId="0" applyFill="1" applyAlignment="1">
      <alignment wrapText="1"/>
    </xf>
    <xf numFmtId="0" fontId="0" fillId="11" borderId="11" xfId="0" applyFill="1" applyBorder="1" applyAlignment="1">
      <alignment horizontal="center" vertical="top" wrapText="1"/>
    </xf>
    <xf numFmtId="0" fontId="0" fillId="9" borderId="0" xfId="0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2" fillId="7" borderId="3" xfId="0" applyFont="1" applyFill="1" applyBorder="1" applyAlignment="1">
      <alignment horizontal="center" vertical="top" wrapText="1"/>
    </xf>
    <xf numFmtId="0" fontId="2" fillId="5" borderId="18" xfId="0" applyFont="1" applyFill="1" applyBorder="1" applyAlignment="1">
      <alignment horizontal="center" vertical="top" wrapText="1"/>
    </xf>
    <xf numFmtId="0" fontId="2" fillId="5" borderId="19" xfId="0" applyFont="1" applyFill="1" applyBorder="1" applyAlignment="1">
      <alignment horizontal="center" vertical="top" wrapText="1"/>
    </xf>
    <xf numFmtId="0" fontId="2" fillId="6" borderId="19" xfId="0" applyFont="1" applyFill="1" applyBorder="1" applyAlignment="1">
      <alignment horizontal="center" vertical="top" wrapText="1"/>
    </xf>
    <xf numFmtId="0" fontId="2" fillId="7" borderId="19" xfId="0" applyFont="1" applyFill="1" applyBorder="1" applyAlignment="1">
      <alignment horizontal="center" vertical="top" wrapText="1"/>
    </xf>
    <xf numFmtId="0" fontId="2" fillId="7" borderId="20" xfId="0" applyFont="1" applyFill="1" applyBorder="1" applyAlignment="1">
      <alignment horizontal="center" vertical="top" wrapText="1"/>
    </xf>
    <xf numFmtId="0" fontId="0" fillId="0" borderId="13" xfId="0" applyBorder="1" applyAlignment="1">
      <alignment horizontal="left" vertical="top" wrapText="1"/>
    </xf>
    <xf numFmtId="0" fontId="2" fillId="12" borderId="4" xfId="0" applyFont="1" applyFill="1" applyBorder="1" applyAlignment="1">
      <alignment horizontal="center" vertical="top" wrapText="1"/>
    </xf>
    <xf numFmtId="0" fontId="0" fillId="11" borderId="13" xfId="0" applyFill="1" applyBorder="1" applyAlignment="1">
      <alignment horizontal="center" vertical="top" wrapText="1"/>
    </xf>
    <xf numFmtId="0" fontId="0" fillId="11" borderId="0" xfId="0" applyFill="1" applyAlignment="1">
      <alignment horizontal="center" vertical="top" wrapText="1"/>
    </xf>
    <xf numFmtId="0" fontId="0" fillId="0" borderId="21" xfId="0" applyBorder="1" applyAlignment="1">
      <alignment horizontal="left" vertical="top" wrapText="1"/>
    </xf>
    <xf numFmtId="0" fontId="0" fillId="10" borderId="0" xfId="0" applyFill="1" applyAlignment="1">
      <alignment horizontal="left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4" fillId="10" borderId="0" xfId="0" applyFont="1" applyFill="1" applyAlignment="1">
      <alignment vertical="top" wrapText="1"/>
    </xf>
    <xf numFmtId="0" fontId="4" fillId="10" borderId="15" xfId="0" applyFont="1" applyFill="1" applyBorder="1" applyAlignment="1">
      <alignment vertical="top" wrapText="1"/>
    </xf>
    <xf numFmtId="0" fontId="4" fillId="10" borderId="0" xfId="0" applyFont="1" applyFill="1" applyAlignment="1">
      <alignment horizontal="left" vertical="top" wrapText="1"/>
    </xf>
    <xf numFmtId="0" fontId="4" fillId="10" borderId="15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0" fillId="11" borderId="0" xfId="0" applyFill="1"/>
    <xf numFmtId="0" fontId="2" fillId="3" borderId="4" xfId="0" applyFont="1" applyFill="1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0" fillId="0" borderId="17" xfId="0" applyBorder="1" applyAlignment="1">
      <alignment vertical="top" wrapText="1"/>
    </xf>
    <xf numFmtId="0" fontId="0" fillId="0" borderId="11" xfId="0" applyBorder="1" applyAlignment="1">
      <alignment vertical="top" wrapText="1"/>
    </xf>
  </cellXfs>
  <cellStyles count="1">
    <cellStyle name="Normal" xfId="0" builtinId="0"/>
  </cellStyles>
  <dxfs count="12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2F2F2"/>
      <color rgb="FFD9EAF7"/>
      <color rgb="FFFFEE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fama Dewi" id="{CD9F0C0E-0B3B-43A0-933C-71CE102BAE17}" userId="3cf85cb4d35665f0" providerId="Windows Live"/>
</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8" dT="2026-07-27T10:07:46.53" personId="{CD9F0C0E-0B3B-43A0-933C-71CE102BAE17}" id="{9E3301DA-4B29-4C92-8C6E-A55BD0EB1E76}">
    <text>AKAN TERISI OTOMATIS SETELAH “STATUS” DIPILIH.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8" dT="2026-07-27T10:07:34.80" personId="{CD9F0C0E-0B3B-43A0-933C-71CE102BAE17}" id="{06A823D7-7D79-43F8-B2C1-9779E005F3E2}">
    <text>AKAN TERISI OTOMATIS SETELAH “STATUS” DIPILIH.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J8" dT="2026-07-27T10:07:23.95" personId="{CD9F0C0E-0B3B-43A0-933C-71CE102BAE17}" id="{A8D577B8-2555-42EB-ADFD-BBADD60429BF}">
    <text>AKAN TERISI OTOMATIS SETELAH “STATUS” DIPILIH.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J8" dT="2026-07-27T10:07:13.33" personId="{CD9F0C0E-0B3B-43A0-933C-71CE102BAE17}" id="{716763E2-E8FA-455C-A3B2-C7A6AAC8D90D}">
    <text>AKAN TERISI OTOMATIS SETELAH “STATUS” DIPILIH.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J8" dT="2026-07-27T10:06:26.03" personId="{CD9F0C0E-0B3B-43A0-933C-71CE102BAE17}" id="{6F5B0F0C-2A10-4EBD-BD70-FBA5C763A054}">
    <text>AKAN TERISI OTOMATIS SETELAH “STATUS” DIPILIH.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5"/>
  <sheetViews>
    <sheetView zoomScale="130" zoomScaleNormal="130" workbookViewId="0">
      <selection activeCell="C16" sqref="C16"/>
    </sheetView>
  </sheetViews>
  <sheetFormatPr defaultRowHeight="13.8"/>
  <cols>
    <col min="1" max="1" width="34" customWidth="1"/>
    <col min="2" max="2" width="12" customWidth="1"/>
    <col min="3" max="5" width="15" customWidth="1"/>
    <col min="6" max="6" width="17" customWidth="1"/>
    <col min="7" max="7" width="16" customWidth="1"/>
    <col min="8" max="8" width="18" customWidth="1"/>
  </cols>
  <sheetData>
    <row r="1" spans="1:8" ht="17.399999999999999">
      <c r="A1" s="81" t="s">
        <v>217</v>
      </c>
      <c r="B1" s="81"/>
      <c r="C1" s="81"/>
      <c r="D1" s="81"/>
      <c r="E1" s="81"/>
      <c r="F1" s="81"/>
      <c r="G1" s="81"/>
      <c r="H1" s="81"/>
    </row>
    <row r="3" spans="1:8">
      <c r="A3" s="41" t="s">
        <v>80</v>
      </c>
      <c r="B3" s="82" t="s">
        <v>247</v>
      </c>
      <c r="C3" s="82"/>
      <c r="D3" s="82"/>
      <c r="E3" s="41" t="s">
        <v>82</v>
      </c>
      <c r="F3" s="82" t="s">
        <v>247</v>
      </c>
      <c r="G3" s="82"/>
      <c r="H3" s="82"/>
    </row>
    <row r="4" spans="1:8">
      <c r="A4" s="41" t="s">
        <v>84</v>
      </c>
      <c r="B4" s="82" t="s">
        <v>247</v>
      </c>
      <c r="C4" s="82"/>
      <c r="D4" s="82"/>
      <c r="E4" s="41" t="s">
        <v>86</v>
      </c>
      <c r="F4" s="82" t="s">
        <v>247</v>
      </c>
      <c r="G4" s="82"/>
      <c r="H4" s="82"/>
    </row>
    <row r="6" spans="1:8">
      <c r="A6" s="1" t="s">
        <v>219</v>
      </c>
      <c r="B6" s="2" t="s">
        <v>220</v>
      </c>
      <c r="C6" s="2" t="s">
        <v>85</v>
      </c>
      <c r="D6" s="2" t="s">
        <v>221</v>
      </c>
      <c r="E6" s="2" t="s">
        <v>222</v>
      </c>
      <c r="F6" s="2" t="s">
        <v>87</v>
      </c>
      <c r="G6" s="2" t="s">
        <v>223</v>
      </c>
      <c r="H6" s="3" t="s">
        <v>83</v>
      </c>
    </row>
    <row r="7" spans="1:8">
      <c r="A7" s="5" t="s">
        <v>224</v>
      </c>
      <c r="B7" s="24">
        <v>0.3</v>
      </c>
      <c r="C7" s="14">
        <f>'1_METODE'!F5*80%</f>
        <v>33.336000000000006</v>
      </c>
      <c r="D7" s="14">
        <f>IF(COUNTIF('1_METODE'!F18:F20,"YA")=0,0,ROUND(5*SUM('1_METODE'!J18:J20)/COUNTIF('1_METODE'!F18:F20,"YA"),2))</f>
        <v>5</v>
      </c>
      <c r="E7" s="14">
        <f>ROUND(15*SUM('1_METODE'!J24:J26)/3,2)</f>
        <v>15</v>
      </c>
      <c r="F7" s="14">
        <f>ROUND(SUM(C7:E7),2)</f>
        <v>53.34</v>
      </c>
      <c r="G7" s="14">
        <f>F7*B7</f>
        <v>16.001999999999999</v>
      </c>
      <c r="H7" s="7" t="str">
        <f>'1_METODE'!F4</f>
        <v>LENGKAP</v>
      </c>
    </row>
    <row r="8" spans="1:8">
      <c r="A8" s="8" t="s">
        <v>225</v>
      </c>
      <c r="B8" s="25">
        <v>0.2</v>
      </c>
      <c r="C8" s="15">
        <f>'2_JADWAL'!F5*80%</f>
        <v>60</v>
      </c>
      <c r="D8" s="15">
        <f>IF(COUNTIF('2_JADWAL'!F15:F17,"YA")=0,0,ROUND(5*SUM('2_JADWAL'!J15:J17)/COUNTIF('2_JADWAL'!F15:F17,"YA"),2))</f>
        <v>5</v>
      </c>
      <c r="E8" s="15">
        <f>ROUND(15*SUM('2_JADWAL'!J21:J23)/3,2)</f>
        <v>15</v>
      </c>
      <c r="F8" s="15">
        <f>ROUND(SUM(C8:E8),2)</f>
        <v>80</v>
      </c>
      <c r="G8" s="15">
        <f>F8*B8</f>
        <v>16</v>
      </c>
      <c r="H8" s="10" t="str">
        <f>'2_JADWAL'!F4</f>
        <v>LENGKAP</v>
      </c>
    </row>
    <row r="9" spans="1:8">
      <c r="A9" s="8" t="s">
        <v>226</v>
      </c>
      <c r="B9" s="25">
        <v>0.3</v>
      </c>
      <c r="C9" s="15">
        <f>'3_PEMBIAYAAN'!F5*80%</f>
        <v>66</v>
      </c>
      <c r="D9" s="15">
        <f>IF(COUNTIF('3_PEMBIAYAAN'!F14:F16,"YA")=0,0,ROUND(5*SUM('3_PEMBIAYAAN'!J14:J16)/COUNTIF('3_PEMBIAYAAN'!F14:F16,"YA"),2))</f>
        <v>5</v>
      </c>
      <c r="E9" s="15">
        <f>ROUND(15*SUM('3_PEMBIAYAAN'!J20:J22)/3,2)</f>
        <v>15</v>
      </c>
      <c r="F9" s="15">
        <f>ROUND(SUM(C9:E9),2)</f>
        <v>86</v>
      </c>
      <c r="G9" s="15">
        <f>F9*B9</f>
        <v>25.8</v>
      </c>
      <c r="H9" s="10" t="str">
        <f>'3_PEMBIAYAAN'!F4</f>
        <v>LENGKAP</v>
      </c>
    </row>
    <row r="10" spans="1:8">
      <c r="A10" s="8" t="s">
        <v>227</v>
      </c>
      <c r="B10" s="25">
        <v>0.1</v>
      </c>
      <c r="C10" s="15">
        <f>'4_MUTU'!F5*80%</f>
        <v>64</v>
      </c>
      <c r="D10" s="15">
        <f>IF(COUNTIF('4_MUTU'!F14:F16,"YA")=0,0,ROUND(5*SUM('4_MUTU'!J14:J16)/COUNTIF('4_MUTU'!F14:F16,"YA"),2))</f>
        <v>5</v>
      </c>
      <c r="E10" s="15">
        <f>ROUND(15*SUM('4_MUTU'!J20:J22)/3,2)</f>
        <v>15</v>
      </c>
      <c r="F10" s="15">
        <f>ROUND(SUM(C10:E10),2)</f>
        <v>84</v>
      </c>
      <c r="G10" s="15">
        <f>F10*B10</f>
        <v>8.4</v>
      </c>
      <c r="H10" s="10" t="str">
        <f>'4_MUTU'!F4</f>
        <v>LENGKAP</v>
      </c>
    </row>
    <row r="11" spans="1:8" ht="27.6">
      <c r="A11" s="8" t="s">
        <v>228</v>
      </c>
      <c r="B11" s="25">
        <v>0.1</v>
      </c>
      <c r="C11" s="15">
        <f>'5_SMKK'!F5*80%</f>
        <v>64</v>
      </c>
      <c r="D11" s="15">
        <f>IF(COUNTIF('5_SMKK'!F14:F16,"YA")=0,0,ROUND(5*SUM('5_SMKK'!J14:J16)/COUNTIF('5_SMKK'!F14:F16,"YA"),2))</f>
        <v>5</v>
      </c>
      <c r="E11" s="15">
        <f>ROUND(15*SUM('5_SMKK'!J20:J22)/3,2)</f>
        <v>15</v>
      </c>
      <c r="F11" s="15">
        <f>ROUND(SUM(C11:E11),2)</f>
        <v>84</v>
      </c>
      <c r="G11" s="15">
        <f>F11*B11</f>
        <v>8.4</v>
      </c>
      <c r="H11" s="10" t="str">
        <f>'5_SMKK'!F4</f>
        <v>LENGKAP</v>
      </c>
    </row>
    <row r="12" spans="1:8">
      <c r="A12" s="8"/>
      <c r="B12" s="9"/>
      <c r="C12" s="15"/>
      <c r="D12" s="15"/>
      <c r="E12" s="15"/>
      <c r="F12" s="15"/>
      <c r="G12" s="15"/>
      <c r="H12" s="10"/>
    </row>
    <row r="13" spans="1:8" ht="15" customHeight="1">
      <c r="A13" s="42" t="s">
        <v>229</v>
      </c>
      <c r="B13" s="79">
        <f>IF(COUNTIF(H7:H11,"BELUM LENGKAP")&gt;0,"PENILAIAN BELUM LENGKAP",SUM(G7:G11))</f>
        <v>74.602000000000004</v>
      </c>
      <c r="C13" s="79"/>
      <c r="D13" s="79"/>
      <c r="E13" s="79"/>
      <c r="F13" s="79"/>
      <c r="G13" s="79"/>
      <c r="H13" s="80"/>
    </row>
    <row r="14" spans="1:8">
      <c r="A14" s="42" t="s">
        <v>230</v>
      </c>
      <c r="B14" s="77" t="str">
        <f>IF(COUNTIF(H7:H11,"LENGKAP")&lt;5,"BELUM LENGKAP",IF(B13&gt;=80,"MEMENUHI","TIDAK MEMENUHI"))</f>
        <v>TIDAK MEMENUHI</v>
      </c>
      <c r="C14" s="77"/>
      <c r="D14" s="77"/>
      <c r="E14" s="77"/>
      <c r="F14" s="77"/>
      <c r="G14" s="77"/>
      <c r="H14" s="78"/>
    </row>
    <row r="15" spans="1:8" ht="30" customHeight="1">
      <c r="A15" s="11" t="s">
        <v>231</v>
      </c>
      <c r="B15" s="75" t="s">
        <v>243</v>
      </c>
      <c r="C15" s="75"/>
      <c r="D15" s="75"/>
      <c r="E15" s="75"/>
      <c r="F15" s="75"/>
      <c r="G15" s="75"/>
      <c r="H15" s="76"/>
    </row>
  </sheetData>
  <mergeCells count="8">
    <mergeCell ref="B15:H15"/>
    <mergeCell ref="B14:H14"/>
    <mergeCell ref="B13:H13"/>
    <mergeCell ref="A1:H1"/>
    <mergeCell ref="B3:D3"/>
    <mergeCell ref="B4:D4"/>
    <mergeCell ref="F3:H3"/>
    <mergeCell ref="F4:H4"/>
  </mergeCells>
  <conditionalFormatting sqref="B14:H14">
    <cfRule type="containsText" dxfId="11" priority="1" operator="containsText" text="TIDAK MEMENUHI">
      <formula>NOT(ISERROR(SEARCH("TIDAK MEMENUHI",B14)))</formula>
    </cfRule>
    <cfRule type="containsText" dxfId="10" priority="2" operator="containsText" text="BELUM LENGKAP">
      <formula>NOT(ISERROR(SEARCH("BELUM LENGKAP",B14)))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"/>
  <sheetViews>
    <sheetView tabSelected="1" zoomScale="55" zoomScaleNormal="55" workbookViewId="0">
      <selection activeCell="O12" sqref="O12"/>
    </sheetView>
  </sheetViews>
  <sheetFormatPr defaultRowHeight="13.8"/>
  <cols>
    <col min="1" max="1" width="10" customWidth="1"/>
    <col min="2" max="2" width="28" customWidth="1"/>
    <col min="3" max="3" width="12" customWidth="1"/>
    <col min="4" max="4" width="40" customWidth="1"/>
    <col min="5" max="5" width="62" customWidth="1"/>
    <col min="6" max="6" width="11" customWidth="1"/>
    <col min="7" max="7" width="27" customWidth="1"/>
    <col min="8" max="8" width="22" customWidth="1"/>
    <col min="9" max="9" width="36" customWidth="1"/>
    <col min="10" max="10" width="12" customWidth="1"/>
    <col min="11" max="11" width="16" customWidth="1"/>
  </cols>
  <sheetData>
    <row r="1" spans="1:12" ht="17.399999999999999">
      <c r="A1" s="58" t="s">
        <v>79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>
      <c r="B3" s="38" t="s">
        <v>80</v>
      </c>
      <c r="C3" s="57" t="str">
        <f>RINGKASAN!B3</f>
        <v>diisi oleh panel</v>
      </c>
      <c r="D3" s="57"/>
      <c r="E3" s="38" t="s">
        <v>81</v>
      </c>
      <c r="F3" s="51">
        <v>0.3</v>
      </c>
      <c r="G3" s="52"/>
      <c r="H3" s="52"/>
      <c r="I3" s="52"/>
      <c r="J3" s="52"/>
      <c r="K3" s="52"/>
    </row>
    <row r="4" spans="1:12" ht="15" customHeight="1">
      <c r="B4" s="38" t="s">
        <v>82</v>
      </c>
      <c r="C4" s="57" t="str">
        <f>RINGKASAN!F3</f>
        <v>diisi oleh panel</v>
      </c>
      <c r="D4" s="57"/>
      <c r="E4" s="39" t="s">
        <v>249</v>
      </c>
      <c r="F4" s="54" t="str">
        <f>IF(AND(K10="OK",K11="OK",K12="OK",K13="OK",K14="OK",K15="OK",K18="OK",K19="OK",K20="OK",K24="OK",K25="OK",K26="OK"),"LENGKAP","BELUM LENGKAP")</f>
        <v>LENGKAP</v>
      </c>
      <c r="G4" s="54"/>
      <c r="H4" s="52"/>
      <c r="I4" s="52"/>
      <c r="J4" s="52"/>
      <c r="K4" s="52"/>
    </row>
    <row r="5" spans="1:12">
      <c r="B5" s="38" t="s">
        <v>84</v>
      </c>
      <c r="C5" s="57" t="str">
        <f>RINGKASAN!B4</f>
        <v>diisi oleh panel</v>
      </c>
      <c r="D5" s="57"/>
      <c r="E5" s="38" t="s">
        <v>250</v>
      </c>
      <c r="F5" s="52">
        <f>ROUND(100*SUM(J10:J15)/6,2)</f>
        <v>41.67</v>
      </c>
      <c r="G5" s="53" t="s">
        <v>88</v>
      </c>
      <c r="H5" s="74" t="s">
        <v>245</v>
      </c>
      <c r="I5" s="74"/>
      <c r="J5" s="74"/>
      <c r="K5" s="74"/>
    </row>
    <row r="6" spans="1:12" ht="15" customHeight="1">
      <c r="B6" s="38" t="s">
        <v>86</v>
      </c>
      <c r="C6" s="57" t="str">
        <f>RINGKASAN!F4</f>
        <v>diisi oleh panel</v>
      </c>
      <c r="D6" s="57"/>
      <c r="E6" s="38" t="s">
        <v>238</v>
      </c>
      <c r="F6" s="52">
        <f>IF(COUNTIF(F18:F20,"YA")=0,0,ROUND(5*SUM(J18:J20)/COUNTIF(F18:F20,"YA"),2))+ROUND(15*SUM(J24:J26)/3,2)</f>
        <v>20</v>
      </c>
      <c r="G6" s="52"/>
      <c r="H6" s="55" t="s">
        <v>246</v>
      </c>
      <c r="I6" s="55"/>
      <c r="J6" s="55"/>
      <c r="K6" s="55"/>
    </row>
    <row r="7" spans="1:12">
      <c r="A7" s="4"/>
      <c r="B7" s="4"/>
      <c r="C7" s="4"/>
      <c r="F7" s="4"/>
      <c r="G7" s="4"/>
      <c r="H7" s="4"/>
      <c r="I7" s="4"/>
      <c r="J7" s="4"/>
      <c r="K7" s="4"/>
    </row>
    <row r="8" spans="1:12">
      <c r="A8" s="1" t="s">
        <v>89</v>
      </c>
      <c r="B8" s="2" t="s">
        <v>90</v>
      </c>
      <c r="C8" s="2" t="s">
        <v>91</v>
      </c>
      <c r="D8" s="2" t="s">
        <v>92</v>
      </c>
      <c r="E8" s="2" t="s">
        <v>93</v>
      </c>
      <c r="F8" s="2" t="s">
        <v>52</v>
      </c>
      <c r="G8" s="2" t="s">
        <v>57</v>
      </c>
      <c r="H8" s="2" t="s">
        <v>94</v>
      </c>
      <c r="I8" s="2" t="s">
        <v>66</v>
      </c>
      <c r="J8" s="2" t="s">
        <v>70</v>
      </c>
      <c r="K8" s="3" t="s">
        <v>75</v>
      </c>
    </row>
    <row r="9" spans="1:12" ht="57">
      <c r="A9" s="26" t="s">
        <v>95</v>
      </c>
      <c r="B9" s="27" t="s">
        <v>96</v>
      </c>
      <c r="C9" s="27" t="s">
        <v>97</v>
      </c>
      <c r="D9" s="27" t="s">
        <v>98</v>
      </c>
      <c r="E9" s="27" t="s">
        <v>99</v>
      </c>
      <c r="F9" s="27" t="s">
        <v>100</v>
      </c>
      <c r="G9" s="27" t="s">
        <v>101</v>
      </c>
      <c r="H9" s="27" t="s">
        <v>102</v>
      </c>
      <c r="I9" s="27" t="s">
        <v>103</v>
      </c>
      <c r="J9" s="27" t="s">
        <v>104</v>
      </c>
      <c r="K9" s="27" t="s">
        <v>105</v>
      </c>
      <c r="L9" s="50"/>
    </row>
    <row r="10" spans="1:12" ht="151.80000000000001">
      <c r="A10" s="5" t="s">
        <v>106</v>
      </c>
      <c r="B10" s="6" t="s">
        <v>107</v>
      </c>
      <c r="C10" s="6" t="s">
        <v>108</v>
      </c>
      <c r="D10" s="6" t="s">
        <v>109</v>
      </c>
      <c r="E10" s="6" t="s">
        <v>110</v>
      </c>
      <c r="F10" s="28" t="s">
        <v>56</v>
      </c>
      <c r="G10" s="43" t="s">
        <v>233</v>
      </c>
      <c r="H10" s="43" t="s">
        <v>218</v>
      </c>
      <c r="I10" s="43" t="s">
        <v>218</v>
      </c>
      <c r="J10" s="18">
        <f>IF(G10="","",IF(G10="Masih Umum",0.6,IF(G10="Mulai Terurai",0.75,IF(G10="Rinci dan Siap Dikelola",0.8,IF(G10="Terintegrasi dan Siap Operasional",0.9,IF(G10="Terintegrasi Menyeluruh",1,""))))))</f>
        <v>0.8</v>
      </c>
      <c r="K10" s="19" t="str">
        <f t="shared" ref="K10:K15" si="0">IF(OR(G10="",H10="",I10=""),"BELUM LENGKAP","OK")</f>
        <v>OK</v>
      </c>
    </row>
    <row r="11" spans="1:12" ht="96.6">
      <c r="A11" s="8" t="s">
        <v>111</v>
      </c>
      <c r="B11" s="9" t="s">
        <v>112</v>
      </c>
      <c r="C11" s="9" t="s">
        <v>108</v>
      </c>
      <c r="D11" s="9" t="s">
        <v>113</v>
      </c>
      <c r="E11" s="9" t="s">
        <v>114</v>
      </c>
      <c r="F11" s="29" t="s">
        <v>56</v>
      </c>
      <c r="G11" s="44" t="s">
        <v>234</v>
      </c>
      <c r="H11" s="43" t="s">
        <v>218</v>
      </c>
      <c r="I11" s="43" t="s">
        <v>218</v>
      </c>
      <c r="J11" s="20">
        <f>IF(G11="","",IF(G11="Tidak Ada",0,IF(G11="Masih Umum",0.6,IF(G11="Operasional",0.85,IF(G11="Sangat Operasional",1,"")))))</f>
        <v>0</v>
      </c>
      <c r="K11" s="21" t="str">
        <f t="shared" si="0"/>
        <v>OK</v>
      </c>
    </row>
    <row r="12" spans="1:12" ht="96.6">
      <c r="A12" s="8" t="s">
        <v>115</v>
      </c>
      <c r="B12" s="9" t="s">
        <v>116</v>
      </c>
      <c r="C12" s="9" t="s">
        <v>108</v>
      </c>
      <c r="D12" s="9" t="s">
        <v>117</v>
      </c>
      <c r="E12" s="9" t="s">
        <v>118</v>
      </c>
      <c r="F12" s="29" t="s">
        <v>56</v>
      </c>
      <c r="G12" s="44" t="s">
        <v>234</v>
      </c>
      <c r="H12" s="43" t="s">
        <v>218</v>
      </c>
      <c r="I12" s="43" t="s">
        <v>218</v>
      </c>
      <c r="J12" s="20">
        <f t="shared" ref="J12:J14" si="1">IF(G12="","",IF(G12="Tidak Ada",0,IF(G12="Masih Umum",0.6,IF(G12="Operasional",0.85,IF(G12="Sangat Operasional",1,"")))))</f>
        <v>0</v>
      </c>
      <c r="K12" s="21" t="str">
        <f t="shared" si="0"/>
        <v>OK</v>
      </c>
    </row>
    <row r="13" spans="1:12" ht="96.6">
      <c r="A13" s="8" t="s">
        <v>119</v>
      </c>
      <c r="B13" s="9" t="s">
        <v>120</v>
      </c>
      <c r="C13" s="9" t="s">
        <v>108</v>
      </c>
      <c r="D13" s="9" t="s">
        <v>121</v>
      </c>
      <c r="E13" s="9" t="s">
        <v>122</v>
      </c>
      <c r="F13" s="29" t="s">
        <v>56</v>
      </c>
      <c r="G13" s="44" t="s">
        <v>234</v>
      </c>
      <c r="H13" s="43" t="s">
        <v>218</v>
      </c>
      <c r="I13" s="43" t="s">
        <v>218</v>
      </c>
      <c r="J13" s="20">
        <f t="shared" si="1"/>
        <v>0</v>
      </c>
      <c r="K13" s="21" t="str">
        <f t="shared" si="0"/>
        <v>OK</v>
      </c>
    </row>
    <row r="14" spans="1:12" ht="96.6">
      <c r="A14" s="8" t="s">
        <v>123</v>
      </c>
      <c r="B14" s="9" t="s">
        <v>124</v>
      </c>
      <c r="C14" s="9" t="s">
        <v>108</v>
      </c>
      <c r="D14" s="9" t="s">
        <v>125</v>
      </c>
      <c r="E14" s="9" t="s">
        <v>126</v>
      </c>
      <c r="F14" s="29" t="s">
        <v>56</v>
      </c>
      <c r="G14" s="44" t="s">
        <v>61</v>
      </c>
      <c r="H14" s="43" t="s">
        <v>218</v>
      </c>
      <c r="I14" s="43" t="s">
        <v>218</v>
      </c>
      <c r="J14" s="20">
        <f t="shared" si="1"/>
        <v>0.85</v>
      </c>
      <c r="K14" s="21" t="str">
        <f t="shared" si="0"/>
        <v>OK</v>
      </c>
    </row>
    <row r="15" spans="1:12" ht="69">
      <c r="A15" s="8" t="s">
        <v>127</v>
      </c>
      <c r="B15" s="9" t="s">
        <v>128</v>
      </c>
      <c r="C15" s="9" t="s">
        <v>108</v>
      </c>
      <c r="D15" s="9" t="s">
        <v>129</v>
      </c>
      <c r="E15" s="9" t="s">
        <v>251</v>
      </c>
      <c r="F15" s="29" t="s">
        <v>56</v>
      </c>
      <c r="G15" s="44" t="s">
        <v>235</v>
      </c>
      <c r="H15" s="43" t="s">
        <v>218</v>
      </c>
      <c r="I15" s="43" t="s">
        <v>218</v>
      </c>
      <c r="J15" s="20">
        <f>IF(G15="","",IF(G15="Tidak Ditawarkan",0,IF(G15="Relevan",0.85,IF(G15="Dapat Diterapkan",1))))</f>
        <v>0.85</v>
      </c>
      <c r="K15" s="21" t="str">
        <f t="shared" si="0"/>
        <v>OK</v>
      </c>
    </row>
    <row r="16" spans="1:12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spans="1:11">
      <c r="A17" s="59" t="s">
        <v>130</v>
      </c>
      <c r="B17" s="60"/>
      <c r="C17" s="60"/>
      <c r="D17" s="60"/>
      <c r="E17" s="60"/>
      <c r="F17" s="61"/>
      <c r="G17" s="61"/>
      <c r="H17" s="61"/>
      <c r="I17" s="61"/>
      <c r="J17" s="62"/>
      <c r="K17" s="63"/>
    </row>
    <row r="18" spans="1:11" ht="27.6">
      <c r="A18" s="8" t="s">
        <v>131</v>
      </c>
      <c r="B18" s="9" t="s">
        <v>132</v>
      </c>
      <c r="C18" s="9" t="s">
        <v>133</v>
      </c>
      <c r="D18" s="9" t="s">
        <v>134</v>
      </c>
      <c r="E18" s="9" t="s">
        <v>135</v>
      </c>
      <c r="F18" s="44" t="s">
        <v>56</v>
      </c>
      <c r="G18" s="44" t="s">
        <v>236</v>
      </c>
      <c r="H18" s="44" t="s">
        <v>218</v>
      </c>
      <c r="I18" s="44" t="s">
        <v>218</v>
      </c>
      <c r="J18" s="20">
        <f>IF(F18="","",IF(F18="TIDAK",0,IF(G18="Memadai",1,IF(G18="Sebagian",0.8,IF(G18="Tidak Ada",0,"")))))</f>
        <v>1</v>
      </c>
      <c r="K18" s="21" t="str">
        <f>IF(F18="","BELUM LENGKAP",IF(F18="TIDAK","OK",IF(OR(G18="",H18="",I18=""),"BELUM LENGKAP","OK")))</f>
        <v>OK</v>
      </c>
    </row>
    <row r="19" spans="1:11" ht="27.6">
      <c r="A19" s="8" t="s">
        <v>136</v>
      </c>
      <c r="B19" s="9" t="s">
        <v>137</v>
      </c>
      <c r="C19" s="9" t="s">
        <v>133</v>
      </c>
      <c r="D19" s="9" t="s">
        <v>138</v>
      </c>
      <c r="E19" s="9" t="s">
        <v>135</v>
      </c>
      <c r="F19" s="44" t="s">
        <v>56</v>
      </c>
      <c r="G19" s="44" t="s">
        <v>236</v>
      </c>
      <c r="H19" s="44" t="s">
        <v>218</v>
      </c>
      <c r="I19" s="44" t="s">
        <v>218</v>
      </c>
      <c r="J19" s="20">
        <f>IF(F19="","",IF(F19="TIDAK",0,IF(G19="Memadai",1,IF(G19="Sebagian",0.8,IF(G19="Tidak Ada",0,"")))))</f>
        <v>1</v>
      </c>
      <c r="K19" s="21" t="str">
        <f>IF(F19="","BELUM LENGKAP",IF(F19="TIDAK","OK",IF(OR(G19="",H19="",I19=""),"BELUM LENGKAP","OK")))</f>
        <v>OK</v>
      </c>
    </row>
    <row r="20" spans="1:11" ht="27.6">
      <c r="A20" s="8" t="s">
        <v>139</v>
      </c>
      <c r="B20" s="30" t="s">
        <v>140</v>
      </c>
      <c r="C20" s="30" t="s">
        <v>133</v>
      </c>
      <c r="D20" s="30" t="s">
        <v>141</v>
      </c>
      <c r="E20" s="30" t="s">
        <v>135</v>
      </c>
      <c r="F20" s="47" t="s">
        <v>56</v>
      </c>
      <c r="G20" s="47" t="s">
        <v>236</v>
      </c>
      <c r="H20" s="47" t="s">
        <v>218</v>
      </c>
      <c r="I20" s="47" t="s">
        <v>218</v>
      </c>
      <c r="J20" s="31">
        <f>IF(F20="","",IF(F20="TIDAK",0,IF(G20="Memadai",1,IF(G20="Sebagian",0.8,IF(G20="Tidak Ada",0,"")))))</f>
        <v>1</v>
      </c>
      <c r="K20" s="32" t="str">
        <f>IF(F20="","BELUM LENGKAP",IF(F20="TIDAK","OK",IF(OR(G20="",H20="",I20=""),"BELUM LENGKAP","OK")))</f>
        <v>OK</v>
      </c>
    </row>
    <row r="21" spans="1:11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>
      <c r="A22" s="64" t="s">
        <v>142</v>
      </c>
      <c r="B22" s="65"/>
      <c r="C22" s="65"/>
      <c r="D22" s="65"/>
      <c r="E22" s="65"/>
      <c r="F22" s="66"/>
      <c r="G22" s="66"/>
      <c r="H22" s="66"/>
      <c r="I22" s="66"/>
      <c r="J22" s="67"/>
      <c r="K22" s="68"/>
    </row>
    <row r="23" spans="1:11" ht="30" customHeight="1">
      <c r="A23" s="16" t="s">
        <v>143</v>
      </c>
      <c r="B23" s="17" t="s">
        <v>144</v>
      </c>
      <c r="C23" s="70" t="s">
        <v>145</v>
      </c>
      <c r="D23" s="70"/>
      <c r="E23" s="70"/>
      <c r="F23" s="48" t="s">
        <v>57</v>
      </c>
      <c r="G23" s="70" t="s">
        <v>146</v>
      </c>
      <c r="H23" s="70"/>
      <c r="I23" s="70"/>
      <c r="J23" s="48" t="s">
        <v>70</v>
      </c>
      <c r="K23" s="49" t="s">
        <v>75</v>
      </c>
    </row>
    <row r="24" spans="1:11" ht="29.25" customHeight="1">
      <c r="A24" s="8" t="s">
        <v>6</v>
      </c>
      <c r="B24" s="9" t="s">
        <v>147</v>
      </c>
      <c r="C24" s="69" t="s">
        <v>148</v>
      </c>
      <c r="D24" s="69"/>
      <c r="E24" s="69"/>
      <c r="F24" s="44" t="s">
        <v>237</v>
      </c>
      <c r="G24" s="71" t="s">
        <v>218</v>
      </c>
      <c r="H24" s="71"/>
      <c r="I24" s="71"/>
      <c r="J24" s="20">
        <f>IF(F24="","",IF(F24="Sangat Baik",1,IF(F24="Baik",0.8,IF(F24="Cukup",0.6,IF(F24="Kurang",0.4,IF(F24="Tidak Memadai",0,""))))))</f>
        <v>1</v>
      </c>
      <c r="K24" s="21" t="str">
        <f>IF(OR(F24="",G24=""),"BELUM LENGKAP","OK")</f>
        <v>OK</v>
      </c>
    </row>
    <row r="25" spans="1:11" ht="30" customHeight="1">
      <c r="A25" s="8" t="s">
        <v>11</v>
      </c>
      <c r="B25" s="9" t="s">
        <v>149</v>
      </c>
      <c r="C25" s="69" t="s">
        <v>150</v>
      </c>
      <c r="D25" s="69"/>
      <c r="E25" s="69"/>
      <c r="F25" s="44" t="s">
        <v>237</v>
      </c>
      <c r="G25" s="72" t="s">
        <v>218</v>
      </c>
      <c r="H25" s="72"/>
      <c r="I25" s="72"/>
      <c r="J25" s="20">
        <f>IF(F25="","",IF(F25="Sangat Baik",1,IF(F25="Baik",0.8,IF(F25="Cukup",0.6,IF(F25="Kurang",0.4,IF(F25="Tidak Memadai",0,""))))))</f>
        <v>1</v>
      </c>
      <c r="K25" s="21" t="str">
        <f>IF(OR(F25="",G25=""),"BELUM LENGKAP","OK")</f>
        <v>OK</v>
      </c>
    </row>
    <row r="26" spans="1:11">
      <c r="A26" s="11" t="s">
        <v>16</v>
      </c>
      <c r="B26" s="12" t="s">
        <v>151</v>
      </c>
      <c r="C26" s="73" t="s">
        <v>152</v>
      </c>
      <c r="D26" s="73"/>
      <c r="E26" s="73"/>
      <c r="F26" s="45" t="s">
        <v>237</v>
      </c>
      <c r="G26" s="56" t="s">
        <v>218</v>
      </c>
      <c r="H26" s="56"/>
      <c r="I26" s="56"/>
      <c r="J26" s="22">
        <f>IF(F26="","",IF(F26="Sangat Baik",1,IF(F26="Baik",0.8,IF(F26="Cukup",0.6,IF(F26="Kurang",0.4,IF(F26="Tidak Memadai",0,""))))))</f>
        <v>1</v>
      </c>
      <c r="K26" s="23" t="str">
        <f>IF(OR(F26="",G26=""),"BELUM LENGKAP","OK")</f>
        <v>OK</v>
      </c>
    </row>
  </sheetData>
  <mergeCells count="18">
    <mergeCell ref="C23:E23"/>
    <mergeCell ref="H5:K5"/>
    <mergeCell ref="F4:G4"/>
    <mergeCell ref="H6:K6"/>
    <mergeCell ref="G26:I26"/>
    <mergeCell ref="C6:D6"/>
    <mergeCell ref="A1:K1"/>
    <mergeCell ref="A17:K17"/>
    <mergeCell ref="A22:K22"/>
    <mergeCell ref="C24:E24"/>
    <mergeCell ref="C25:E25"/>
    <mergeCell ref="G23:I23"/>
    <mergeCell ref="G24:I24"/>
    <mergeCell ref="G25:I25"/>
    <mergeCell ref="C5:D5"/>
    <mergeCell ref="C4:D4"/>
    <mergeCell ref="C3:D3"/>
    <mergeCell ref="C26:E26"/>
  </mergeCells>
  <conditionalFormatting sqref="K10:K15 K18:K20 K24:K26 F4">
    <cfRule type="containsText" dxfId="9" priority="3" operator="containsText" text="BELUM LENGKAP">
      <formula>NOT(ISERROR(SEARCH("BELUM LENGKAP",F4)))</formula>
    </cfRule>
  </conditionalFormatting>
  <conditionalFormatting sqref="K10:K15 K18:K20 K24:K26">
    <cfRule type="containsText" dxfId="8" priority="2" operator="containsText" text="OK">
      <formula>NOT(ISERROR(SEARCH("OK",K10)))</formula>
    </cfRule>
  </conditionalFormatting>
  <dataValidations disablePrompts="1" count="6">
    <dataValidation type="list" sqref="G10" xr:uid="{00000000-0002-0000-0100-000000000000}">
      <formula1>"Masih Umum,Mulai Terurai,Rinci dan Siap Dikelola,Terintegrasi dan Siap Operasional,Terintegrasi Menyeluruh"</formula1>
    </dataValidation>
    <dataValidation type="list" sqref="G11:G14" xr:uid="{00000000-0002-0000-0100-000001000000}">
      <formula1>"Tidak Ada,Masih Umum,Operasional,Sangat Operasional"</formula1>
    </dataValidation>
    <dataValidation type="list" sqref="G15" xr:uid="{00000000-0002-0000-0100-000002000000}">
      <formula1>"Tidak Ditawarkan,Relevan,Dapat Diterapkan"</formula1>
    </dataValidation>
    <dataValidation type="list" sqref="F18:F20" xr:uid="{00000000-0002-0000-0100-000003000000}">
      <formula1>"YA,TIDAK"</formula1>
    </dataValidation>
    <dataValidation type="list" sqref="G18:G20" xr:uid="{00000000-0002-0000-0100-000004000000}">
      <formula1>"Memadai,Sebagian,Tidak Ada"</formula1>
    </dataValidation>
    <dataValidation type="list" sqref="F24:F26" xr:uid="{00000000-0002-0000-0100-000005000000}">
      <formula1>"Sangat Baik,Baik,Cukup,Kurang,Tidak Memadai"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opLeftCell="B1" zoomScale="70" zoomScaleNormal="70" workbookViewId="0">
      <selection activeCell="J8" sqref="J8"/>
    </sheetView>
  </sheetViews>
  <sheetFormatPr defaultRowHeight="13.8"/>
  <cols>
    <col min="1" max="1" width="10" customWidth="1"/>
    <col min="2" max="2" width="28" customWidth="1"/>
    <col min="3" max="3" width="12" customWidth="1"/>
    <col min="4" max="4" width="40" customWidth="1"/>
    <col min="5" max="5" width="62" customWidth="1"/>
    <col min="6" max="6" width="11" customWidth="1"/>
    <col min="7" max="7" width="27" customWidth="1"/>
    <col min="8" max="8" width="22" customWidth="1"/>
    <col min="9" max="9" width="36" customWidth="1"/>
    <col min="10" max="10" width="12" customWidth="1"/>
    <col min="11" max="11" width="16" customWidth="1"/>
  </cols>
  <sheetData>
    <row r="1" spans="1:12" ht="17.399999999999999">
      <c r="A1" s="58" t="s">
        <v>153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>
      <c r="B3" s="38" t="s">
        <v>80</v>
      </c>
      <c r="C3" s="57" t="str">
        <f>RINGKASAN!B3</f>
        <v>diisi oleh panel</v>
      </c>
      <c r="D3" s="57"/>
      <c r="E3" s="38" t="s">
        <v>81</v>
      </c>
      <c r="F3" s="51">
        <v>0.3</v>
      </c>
      <c r="G3" s="52"/>
      <c r="H3" s="52"/>
      <c r="I3" s="52"/>
      <c r="J3" s="52"/>
      <c r="K3" s="52"/>
    </row>
    <row r="4" spans="1:12" ht="15" customHeight="1">
      <c r="B4" s="38" t="s">
        <v>82</v>
      </c>
      <c r="C4" s="57" t="str">
        <f>RINGKASAN!F3</f>
        <v>diisi oleh panel</v>
      </c>
      <c r="D4" s="57"/>
      <c r="E4" s="39" t="s">
        <v>248</v>
      </c>
      <c r="F4" s="54" t="str">
        <f>IF(AND(K11="OK",K12="OK",K22="OK",K15="OK",K16="OK",K23="OK",K17="OK",K21="OK",K10="OK"),"LENGKAP","BELUM LENGKAP")</f>
        <v>LENGKAP</v>
      </c>
      <c r="G4" s="54"/>
      <c r="H4" s="52"/>
      <c r="I4" s="52"/>
      <c r="J4" s="52"/>
      <c r="K4" s="52"/>
    </row>
    <row r="5" spans="1:12" ht="15" customHeight="1">
      <c r="B5" s="38" t="s">
        <v>84</v>
      </c>
      <c r="C5" s="57" t="str">
        <f>RINGKASAN!B4</f>
        <v>diisi oleh panel</v>
      </c>
      <c r="D5" s="57"/>
      <c r="E5" s="38" t="s">
        <v>85</v>
      </c>
      <c r="F5" s="52">
        <f>ROUND(100*SUM(J10:J12)/3,2)</f>
        <v>75</v>
      </c>
      <c r="G5" s="53" t="s">
        <v>88</v>
      </c>
      <c r="H5" s="74" t="s">
        <v>245</v>
      </c>
      <c r="I5" s="74"/>
      <c r="J5" s="74"/>
      <c r="K5" s="74"/>
    </row>
    <row r="6" spans="1:12" ht="15" customHeight="1">
      <c r="B6" s="38" t="s">
        <v>86</v>
      </c>
      <c r="C6" s="57" t="str">
        <f>RINGKASAN!F4</f>
        <v>diisi oleh panel</v>
      </c>
      <c r="D6" s="57"/>
      <c r="E6" s="38" t="s">
        <v>238</v>
      </c>
      <c r="F6" s="52">
        <f>IF(COUNTIF(F15:F17,"YA")=0,0,ROUND(5*SUM(J15:J17)/COUNTIF(F15:F17,"YA"),2))+ROUND(15*SUM(J21:J23)/3,2)</f>
        <v>20</v>
      </c>
      <c r="G6" s="52"/>
      <c r="H6" s="55" t="s">
        <v>246</v>
      </c>
      <c r="I6" s="55"/>
      <c r="J6" s="55"/>
      <c r="K6" s="55"/>
    </row>
    <row r="7" spans="1:12">
      <c r="A7" s="4"/>
      <c r="B7" s="4"/>
      <c r="C7" s="4"/>
      <c r="F7" s="4"/>
      <c r="G7" s="4"/>
      <c r="H7" s="4"/>
      <c r="I7" s="4"/>
      <c r="J7" s="4"/>
      <c r="K7" s="4"/>
    </row>
    <row r="8" spans="1:12">
      <c r="A8" s="1" t="s">
        <v>89</v>
      </c>
      <c r="B8" s="2" t="s">
        <v>90</v>
      </c>
      <c r="C8" s="2" t="s">
        <v>91</v>
      </c>
      <c r="D8" s="2" t="s">
        <v>92</v>
      </c>
      <c r="E8" s="2" t="s">
        <v>93</v>
      </c>
      <c r="F8" s="2" t="s">
        <v>52</v>
      </c>
      <c r="G8" s="2" t="s">
        <v>57</v>
      </c>
      <c r="H8" s="2" t="s">
        <v>94</v>
      </c>
      <c r="I8" s="2" t="s">
        <v>66</v>
      </c>
      <c r="J8" s="2" t="s">
        <v>70</v>
      </c>
      <c r="K8" s="3" t="s">
        <v>75</v>
      </c>
    </row>
    <row r="9" spans="1:12" ht="57">
      <c r="A9" s="26" t="s">
        <v>95</v>
      </c>
      <c r="B9" s="27" t="s">
        <v>96</v>
      </c>
      <c r="C9" s="27" t="s">
        <v>97</v>
      </c>
      <c r="D9" s="27" t="s">
        <v>98</v>
      </c>
      <c r="E9" s="27" t="s">
        <v>99</v>
      </c>
      <c r="F9" s="27" t="s">
        <v>100</v>
      </c>
      <c r="G9" s="27" t="s">
        <v>101</v>
      </c>
      <c r="H9" s="27" t="s">
        <v>102</v>
      </c>
      <c r="I9" s="27" t="s">
        <v>103</v>
      </c>
      <c r="J9" s="27" t="s">
        <v>104</v>
      </c>
      <c r="K9" s="27" t="s">
        <v>105</v>
      </c>
      <c r="L9" s="50"/>
    </row>
    <row r="10" spans="1:12" ht="138">
      <c r="A10" s="5" t="s">
        <v>154</v>
      </c>
      <c r="B10" s="6" t="s">
        <v>155</v>
      </c>
      <c r="C10" s="6" t="s">
        <v>108</v>
      </c>
      <c r="D10" s="6" t="s">
        <v>156</v>
      </c>
      <c r="E10" s="6" t="s">
        <v>157</v>
      </c>
      <c r="F10" s="28" t="s">
        <v>56</v>
      </c>
      <c r="G10" s="43" t="s">
        <v>239</v>
      </c>
      <c r="H10" s="46" t="s">
        <v>218</v>
      </c>
      <c r="I10" s="46" t="s">
        <v>218</v>
      </c>
      <c r="J10" s="18">
        <f>IF(G10="","",IF(G10="Masih Umum",0.6,IF(G10="Mulai Terstruktur",0.75,IF(G10="Terukur dan Dapat Ditelusuri",0.8,IF(G10="Terintegrasi dan Siap Dikendalikan",0.9,IF(G10="Terintegrasi Menyeluruh",1,""))))))</f>
        <v>0.8</v>
      </c>
      <c r="K10" s="19" t="str">
        <f>IF(OR(G10="",H10="",I10=""),"BELUM LENGKAP","OK")</f>
        <v>OK</v>
      </c>
    </row>
    <row r="11" spans="1:12" ht="96.6">
      <c r="A11" s="8" t="s">
        <v>158</v>
      </c>
      <c r="B11" s="9" t="s">
        <v>159</v>
      </c>
      <c r="C11" s="9" t="s">
        <v>108</v>
      </c>
      <c r="D11" s="9" t="s">
        <v>160</v>
      </c>
      <c r="E11" s="9" t="s">
        <v>161</v>
      </c>
      <c r="F11" s="29" t="s">
        <v>56</v>
      </c>
      <c r="G11" s="44" t="s">
        <v>232</v>
      </c>
      <c r="H11" s="46" t="s">
        <v>218</v>
      </c>
      <c r="I11" s="46" t="s">
        <v>218</v>
      </c>
      <c r="J11" s="20">
        <f>IF(G11="","",IF(G11="Tidak Ada",0,IF(G11="Masih Umum",0.6,IF(G11="Operasional",0.85,IF(G11="Sangat Operasional",1,"")))))</f>
        <v>0.6</v>
      </c>
      <c r="K11" s="21" t="str">
        <f>IF(OR(G11="",H11="",I11=""),"BELUM LENGKAP","OK")</f>
        <v>OK</v>
      </c>
    </row>
    <row r="12" spans="1:12" ht="110.4">
      <c r="A12" s="8" t="s">
        <v>162</v>
      </c>
      <c r="B12" s="9" t="s">
        <v>163</v>
      </c>
      <c r="C12" s="9" t="s">
        <v>108</v>
      </c>
      <c r="D12" s="9" t="s">
        <v>164</v>
      </c>
      <c r="E12" s="9" t="s">
        <v>165</v>
      </c>
      <c r="F12" s="29" t="s">
        <v>56</v>
      </c>
      <c r="G12" s="44" t="s">
        <v>61</v>
      </c>
      <c r="H12" s="46" t="s">
        <v>218</v>
      </c>
      <c r="I12" s="46" t="s">
        <v>218</v>
      </c>
      <c r="J12" s="20">
        <f>IF(G12="","",IF(G12="Tidak Ada",0,IF(G12="Masih Umum",0.6,IF(G12="Operasional",0.85,IF(G12="Sangat Operasional",1,"")))))</f>
        <v>0.85</v>
      </c>
      <c r="K12" s="21" t="str">
        <f>IF(OR(G12="",H12="",I12=""),"BELUM LENGKAP","OK")</f>
        <v>OK</v>
      </c>
    </row>
    <row r="13" spans="1:12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2">
      <c r="A14" s="59" t="s">
        <v>130</v>
      </c>
      <c r="B14" s="60"/>
      <c r="C14" s="60"/>
      <c r="D14" s="60"/>
      <c r="E14" s="60"/>
      <c r="F14" s="61"/>
      <c r="G14" s="61"/>
      <c r="H14" s="61"/>
      <c r="I14" s="61"/>
      <c r="J14" s="62"/>
      <c r="K14" s="63"/>
    </row>
    <row r="15" spans="1:12" ht="27.6">
      <c r="A15" s="8" t="s">
        <v>131</v>
      </c>
      <c r="B15" s="9" t="s">
        <v>166</v>
      </c>
      <c r="C15" s="9" t="s">
        <v>133</v>
      </c>
      <c r="D15" s="9" t="s">
        <v>167</v>
      </c>
      <c r="E15" s="9" t="s">
        <v>135</v>
      </c>
      <c r="F15" s="44" t="s">
        <v>56</v>
      </c>
      <c r="G15" s="44" t="s">
        <v>236</v>
      </c>
      <c r="H15" s="44" t="s">
        <v>218</v>
      </c>
      <c r="I15" s="44" t="s">
        <v>218</v>
      </c>
      <c r="J15" s="20">
        <f>IF(F15="","",IF(F15="TIDAK",0,IF(G15="Memadai",1,IF(G15="Sebagian",0.8,IF(G15="Tidak Ada",0,"")))))</f>
        <v>1</v>
      </c>
      <c r="K15" s="21" t="str">
        <f>IF(F15="","BELUM LENGKAP",IF(F15="TIDAK","OK",IF(OR(G15="",H15="",I15=""),"BELUM LENGKAP","OK")))</f>
        <v>OK</v>
      </c>
    </row>
    <row r="16" spans="1:12" ht="27.6">
      <c r="A16" s="8" t="s">
        <v>136</v>
      </c>
      <c r="B16" s="9" t="s">
        <v>168</v>
      </c>
      <c r="C16" s="9" t="s">
        <v>133</v>
      </c>
      <c r="D16" s="9" t="s">
        <v>169</v>
      </c>
      <c r="E16" s="9" t="s">
        <v>135</v>
      </c>
      <c r="F16" s="44" t="s">
        <v>56</v>
      </c>
      <c r="G16" s="44" t="s">
        <v>236</v>
      </c>
      <c r="H16" s="44" t="s">
        <v>218</v>
      </c>
      <c r="I16" s="44" t="s">
        <v>218</v>
      </c>
      <c r="J16" s="20">
        <f>IF(F16="","",IF(F16="TIDAK",0,IF(G16="Memadai",1,IF(G16="Sebagian",0.8,IF(G16="Tidak Ada",0,"")))))</f>
        <v>1</v>
      </c>
      <c r="K16" s="21" t="str">
        <f>IF(F16="","BELUM LENGKAP",IF(F16="TIDAK","OK",IF(OR(G16="",H16="",I16=""),"BELUM LENGKAP","OK")))</f>
        <v>OK</v>
      </c>
    </row>
    <row r="17" spans="1:11" ht="27.6">
      <c r="A17" s="8" t="s">
        <v>139</v>
      </c>
      <c r="B17" s="9" t="s">
        <v>170</v>
      </c>
      <c r="C17" s="9" t="s">
        <v>133</v>
      </c>
      <c r="D17" s="9" t="s">
        <v>171</v>
      </c>
      <c r="E17" s="9" t="s">
        <v>135</v>
      </c>
      <c r="F17" s="44" t="s">
        <v>56</v>
      </c>
      <c r="G17" s="44" t="s">
        <v>236</v>
      </c>
      <c r="H17" s="44" t="s">
        <v>218</v>
      </c>
      <c r="I17" s="44" t="s">
        <v>218</v>
      </c>
      <c r="J17" s="20">
        <f>IF(F17="","",IF(F17="TIDAK",0,IF(G17="Memadai",1,IF(G17="Sebagian",0.8,IF(G17="Tidak Ada",0,"")))))</f>
        <v>1</v>
      </c>
      <c r="K17" s="21" t="str">
        <f>IF(F17="","BELUM LENGKAP",IF(F17="TIDAK","OK",IF(OR(G17="",H17="",I17=""),"BELUM LENGKAP","OK")))</f>
        <v>OK</v>
      </c>
    </row>
    <row r="18" spans="1:11">
      <c r="A18" s="34"/>
      <c r="B18" s="35"/>
      <c r="C18" s="35"/>
      <c r="D18" s="35"/>
      <c r="E18" s="35"/>
      <c r="F18" s="35"/>
      <c r="G18" s="35"/>
      <c r="H18" s="35"/>
      <c r="I18" s="35"/>
      <c r="J18" s="35"/>
      <c r="K18" s="35"/>
    </row>
    <row r="19" spans="1:11">
      <c r="A19" s="86" t="s">
        <v>142</v>
      </c>
      <c r="B19" s="87"/>
      <c r="C19" s="87"/>
      <c r="D19" s="87"/>
      <c r="E19" s="87"/>
      <c r="F19" s="61"/>
      <c r="G19" s="61"/>
      <c r="H19" s="61"/>
      <c r="I19" s="61"/>
      <c r="J19" s="62"/>
      <c r="K19" s="63"/>
    </row>
    <row r="20" spans="1:11" ht="27.6">
      <c r="A20" s="16" t="s">
        <v>143</v>
      </c>
      <c r="B20" s="17" t="s">
        <v>144</v>
      </c>
      <c r="C20" s="83" t="s">
        <v>145</v>
      </c>
      <c r="D20" s="83"/>
      <c r="E20" s="83"/>
      <c r="F20" s="48" t="s">
        <v>57</v>
      </c>
      <c r="G20" s="48"/>
      <c r="H20" s="48" t="s">
        <v>146</v>
      </c>
      <c r="I20" s="48"/>
      <c r="J20" s="48" t="s">
        <v>70</v>
      </c>
      <c r="K20" s="49" t="s">
        <v>75</v>
      </c>
    </row>
    <row r="21" spans="1:11">
      <c r="A21" s="8" t="s">
        <v>6</v>
      </c>
      <c r="B21" s="9" t="s">
        <v>147</v>
      </c>
      <c r="C21" s="84" t="s">
        <v>148</v>
      </c>
      <c r="D21" s="84"/>
      <c r="E21" s="84"/>
      <c r="F21" s="44" t="s">
        <v>237</v>
      </c>
      <c r="G21" s="71" t="s">
        <v>218</v>
      </c>
      <c r="H21" s="71"/>
      <c r="I21" s="71"/>
      <c r="J21" s="20">
        <f>IF(F21="","",IF(F21="Sangat Baik",1,IF(F21="Baik",0.8,IF(F21="Cukup",0.6,IF(F21="Kurang",0.4,IF(F21="Tidak Memadai",0,""))))))</f>
        <v>1</v>
      </c>
      <c r="K21" s="21" t="str">
        <f>IF(OR(F21="",G21=""),"BELUM LENGKAP","OK")</f>
        <v>OK</v>
      </c>
    </row>
    <row r="22" spans="1:11" ht="27.6">
      <c r="A22" s="8" t="s">
        <v>11</v>
      </c>
      <c r="B22" s="9" t="s">
        <v>149</v>
      </c>
      <c r="C22" s="85" t="s">
        <v>150</v>
      </c>
      <c r="D22" s="85"/>
      <c r="E22" s="85"/>
      <c r="F22" s="44" t="s">
        <v>237</v>
      </c>
      <c r="G22" s="71" t="s">
        <v>218</v>
      </c>
      <c r="H22" s="71"/>
      <c r="I22" s="71"/>
      <c r="J22" s="20">
        <f>IF(F22="","",IF(F22="Sangat Baik",1,IF(F22="Baik",0.8,IF(F22="Cukup",0.6,IF(F22="Kurang",0.4,IF(F22="Tidak Memadai",0,""))))))</f>
        <v>1</v>
      </c>
      <c r="K22" s="21" t="str">
        <f>IF(OR(F22="",G22=""),"BELUM LENGKAP","OK")</f>
        <v>OK</v>
      </c>
    </row>
    <row r="23" spans="1:11">
      <c r="A23" s="36" t="s">
        <v>16</v>
      </c>
      <c r="B23" s="9" t="s">
        <v>151</v>
      </c>
      <c r="C23" s="85" t="s">
        <v>152</v>
      </c>
      <c r="D23" s="85"/>
      <c r="E23" s="85"/>
      <c r="F23" s="44" t="s">
        <v>237</v>
      </c>
      <c r="G23" s="71" t="s">
        <v>218</v>
      </c>
      <c r="H23" s="71"/>
      <c r="I23" s="71"/>
      <c r="J23" s="20">
        <f>IF(F23="","",IF(F23="Sangat Baik",1,IF(F23="Baik",0.8,IF(F23="Cukup",0.6,IF(F23="Kurang",0.4,IF(F23="Tidak Memadai",0,""))))))</f>
        <v>1</v>
      </c>
      <c r="K23" s="33" t="str">
        <f>IF(OR(F23="",G23=""),"BELUM LENGKAP","OK")</f>
        <v>OK</v>
      </c>
    </row>
    <row r="24" spans="1:1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</row>
  </sheetData>
  <mergeCells count="17">
    <mergeCell ref="A1:K1"/>
    <mergeCell ref="A14:K14"/>
    <mergeCell ref="A19:K19"/>
    <mergeCell ref="G21:I21"/>
    <mergeCell ref="C3:D3"/>
    <mergeCell ref="C4:D4"/>
    <mergeCell ref="C5:D5"/>
    <mergeCell ref="C6:D6"/>
    <mergeCell ref="H5:K5"/>
    <mergeCell ref="F4:G4"/>
    <mergeCell ref="H6:K6"/>
    <mergeCell ref="G22:I22"/>
    <mergeCell ref="G23:I23"/>
    <mergeCell ref="C20:E20"/>
    <mergeCell ref="C21:E21"/>
    <mergeCell ref="C22:E22"/>
    <mergeCell ref="C23:E23"/>
  </mergeCells>
  <conditionalFormatting sqref="F4 K10:K12 K15:K17 K21:K23">
    <cfRule type="containsText" dxfId="7" priority="1" operator="containsText" text="BELUM LENGKAP">
      <formula>NOT(ISERROR(SEARCH("BELUM LENGKAP",F4)))</formula>
    </cfRule>
  </conditionalFormatting>
  <conditionalFormatting sqref="K10:K12 K15:K17 K21:K23">
    <cfRule type="containsText" dxfId="6" priority="2" operator="containsText" text="OK">
      <formula>NOT(ISERROR(SEARCH("OK",K10)))</formula>
    </cfRule>
  </conditionalFormatting>
  <dataValidations count="5">
    <dataValidation type="list" sqref="G10" xr:uid="{00000000-0002-0000-0200-000000000000}">
      <formula1>"Masih Umum,Mulai Terstruktur,Terukur dan Dapat Ditelusuri,Terintegrasi dan Siap Dikendalikan,Terintegrasi Menyeluruh"</formula1>
    </dataValidation>
    <dataValidation type="list" sqref="G11:G12" xr:uid="{00000000-0002-0000-0200-000001000000}">
      <formula1>"Tidak Ada,Masih Umum,Operasional,Sangat Operasional"</formula1>
    </dataValidation>
    <dataValidation type="list" sqref="F15:F17" xr:uid="{00000000-0002-0000-0200-000002000000}">
      <formula1>"YA,TIDAK"</formula1>
    </dataValidation>
    <dataValidation type="list" sqref="G15:G17" xr:uid="{00000000-0002-0000-0200-000003000000}">
      <formula1>"Memadai,Sebagian,Tidak Ada"</formula1>
    </dataValidation>
    <dataValidation type="list" sqref="F21:F23" xr:uid="{00000000-0002-0000-0200-000004000000}">
      <formula1>"Sangat Baik,Baik,Cukup,Kurang,Tidak Memadai"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3"/>
  <sheetViews>
    <sheetView topLeftCell="E1" zoomScaleNormal="100" workbookViewId="0">
      <selection activeCell="J8" sqref="J8"/>
    </sheetView>
  </sheetViews>
  <sheetFormatPr defaultRowHeight="13.8"/>
  <cols>
    <col min="1" max="1" width="10" customWidth="1"/>
    <col min="2" max="2" width="28" customWidth="1"/>
    <col min="3" max="3" width="12" customWidth="1"/>
    <col min="4" max="4" width="40" customWidth="1"/>
    <col min="5" max="5" width="62" customWidth="1"/>
    <col min="6" max="6" width="11" customWidth="1"/>
    <col min="7" max="7" width="27" customWidth="1"/>
    <col min="8" max="8" width="22" customWidth="1"/>
    <col min="9" max="9" width="36" customWidth="1"/>
    <col min="10" max="10" width="12" customWidth="1"/>
    <col min="11" max="11" width="16" customWidth="1"/>
  </cols>
  <sheetData>
    <row r="1" spans="1:12" ht="17.399999999999999">
      <c r="A1" s="58" t="s">
        <v>172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>
      <c r="B3" s="38" t="s">
        <v>80</v>
      </c>
      <c r="C3" s="57" t="str">
        <f>RINGKASAN!B3</f>
        <v>diisi oleh panel</v>
      </c>
      <c r="D3" s="57"/>
      <c r="E3" s="38" t="s">
        <v>81</v>
      </c>
      <c r="F3" s="51">
        <v>0.3</v>
      </c>
      <c r="G3" s="52"/>
      <c r="H3" s="52"/>
      <c r="I3" s="52"/>
      <c r="J3" s="52"/>
      <c r="K3" s="52"/>
    </row>
    <row r="4" spans="1:12">
      <c r="B4" s="38" t="s">
        <v>82</v>
      </c>
      <c r="C4" s="57" t="str">
        <f>RINGKASAN!F3</f>
        <v>diisi oleh panel</v>
      </c>
      <c r="D4" s="57"/>
      <c r="E4" s="39" t="s">
        <v>248</v>
      </c>
      <c r="F4" s="54" t="str">
        <f>IF(AND(K10="OK",K11="OK",K14="OK",K15="OK",K16="OK",K20="OK",K21="OK",K22="OK"),"LENGKAP","BELUM LENGKAP")</f>
        <v>LENGKAP</v>
      </c>
      <c r="G4" s="54"/>
      <c r="H4" s="52"/>
      <c r="I4" s="52"/>
      <c r="J4" s="52"/>
      <c r="K4" s="52"/>
    </row>
    <row r="5" spans="1:12" ht="15" customHeight="1">
      <c r="B5" s="38" t="s">
        <v>84</v>
      </c>
      <c r="C5" s="57" t="str">
        <f>RINGKASAN!B4</f>
        <v>diisi oleh panel</v>
      </c>
      <c r="D5" s="57"/>
      <c r="E5" s="38" t="s">
        <v>85</v>
      </c>
      <c r="F5" s="52">
        <f>ROUND(100*SUM(J10:J11)/2,2)</f>
        <v>82.5</v>
      </c>
      <c r="G5" s="53" t="s">
        <v>88</v>
      </c>
      <c r="H5" s="74" t="s">
        <v>245</v>
      </c>
      <c r="I5" s="74"/>
      <c r="J5" s="74"/>
      <c r="K5" s="74"/>
    </row>
    <row r="6" spans="1:12" ht="15" customHeight="1">
      <c r="B6" s="38" t="s">
        <v>86</v>
      </c>
      <c r="C6" s="57" t="str">
        <f>RINGKASAN!F4</f>
        <v>diisi oleh panel</v>
      </c>
      <c r="D6" s="57"/>
      <c r="E6" s="38" t="s">
        <v>238</v>
      </c>
      <c r="F6" s="52">
        <f>IF(COUNTIF(F14:F16,"YA")=0,0,ROUND(5*SUM(J14:J16)/COUNTIF(F14:F16,"YA"),2))+ROUND(15*SUM(J20:J22)/3,2)</f>
        <v>20</v>
      </c>
      <c r="G6" s="52"/>
      <c r="H6" s="55" t="s">
        <v>246</v>
      </c>
      <c r="I6" s="55"/>
      <c r="J6" s="55"/>
      <c r="K6" s="55"/>
    </row>
    <row r="7" spans="1:12">
      <c r="A7" s="4"/>
      <c r="B7" s="4"/>
      <c r="C7" s="4"/>
      <c r="F7" s="4"/>
      <c r="G7" s="4"/>
      <c r="H7" s="4"/>
      <c r="I7" s="4"/>
      <c r="J7" s="4"/>
      <c r="K7" s="4"/>
    </row>
    <row r="8" spans="1:12">
      <c r="A8" s="1" t="s">
        <v>89</v>
      </c>
      <c r="B8" s="2" t="s">
        <v>90</v>
      </c>
      <c r="C8" s="2" t="s">
        <v>91</v>
      </c>
      <c r="D8" s="2" t="s">
        <v>92</v>
      </c>
      <c r="E8" s="2" t="s">
        <v>93</v>
      </c>
      <c r="F8" s="2" t="s">
        <v>52</v>
      </c>
      <c r="G8" s="2" t="s">
        <v>57</v>
      </c>
      <c r="H8" s="2" t="s">
        <v>94</v>
      </c>
      <c r="I8" s="2" t="s">
        <v>66</v>
      </c>
      <c r="J8" s="2" t="s">
        <v>70</v>
      </c>
      <c r="K8" s="3" t="s">
        <v>75</v>
      </c>
    </row>
    <row r="9" spans="1:12" ht="57">
      <c r="A9" s="26" t="s">
        <v>95</v>
      </c>
      <c r="B9" s="27" t="s">
        <v>96</v>
      </c>
      <c r="C9" s="27" t="s">
        <v>97</v>
      </c>
      <c r="D9" s="27" t="s">
        <v>98</v>
      </c>
      <c r="E9" s="27" t="s">
        <v>99</v>
      </c>
      <c r="F9" s="27" t="s">
        <v>100</v>
      </c>
      <c r="G9" s="27" t="s">
        <v>101</v>
      </c>
      <c r="H9" s="27" t="s">
        <v>102</v>
      </c>
      <c r="I9" s="27" t="s">
        <v>103</v>
      </c>
      <c r="J9" s="27" t="s">
        <v>104</v>
      </c>
      <c r="K9" s="27" t="s">
        <v>105</v>
      </c>
      <c r="L9" s="50"/>
    </row>
    <row r="10" spans="1:12" ht="138">
      <c r="A10" s="5" t="s">
        <v>173</v>
      </c>
      <c r="B10" s="6" t="s">
        <v>174</v>
      </c>
      <c r="C10" s="6" t="s">
        <v>108</v>
      </c>
      <c r="D10" s="6" t="s">
        <v>175</v>
      </c>
      <c r="E10" s="6" t="s">
        <v>176</v>
      </c>
      <c r="F10" s="28" t="s">
        <v>56</v>
      </c>
      <c r="G10" s="43" t="s">
        <v>232</v>
      </c>
      <c r="H10" s="46" t="s">
        <v>244</v>
      </c>
      <c r="I10" s="46" t="s">
        <v>218</v>
      </c>
      <c r="J10" s="18">
        <f>IF(G10="","",IF(G10="Tidak Dijelaskan",0.6,IF(G10="Masih Umum",0.75,IF(G10="Realistis dan Memadai",0.9,IF(G10="Terintegrasi dan Terkendali",1,"")))))</f>
        <v>0.75</v>
      </c>
      <c r="K10" s="19" t="str">
        <f>IF(OR(G10="",H10="",I10=""),"BELUM LENGKAP","OK")</f>
        <v>OK</v>
      </c>
    </row>
    <row r="11" spans="1:12" ht="138">
      <c r="A11" s="8" t="s">
        <v>177</v>
      </c>
      <c r="B11" s="9" t="s">
        <v>178</v>
      </c>
      <c r="C11" s="9" t="s">
        <v>108</v>
      </c>
      <c r="D11" s="9" t="s">
        <v>179</v>
      </c>
      <c r="E11" s="9" t="s">
        <v>180</v>
      </c>
      <c r="F11" s="29" t="s">
        <v>56</v>
      </c>
      <c r="G11" s="43" t="s">
        <v>240</v>
      </c>
      <c r="H11" s="46" t="s">
        <v>218</v>
      </c>
      <c r="I11" s="46" t="s">
        <v>218</v>
      </c>
      <c r="J11" s="18">
        <f>IF(G11="","",IF(G11="Tidak Dijelaskan",0.6,IF(G11="Masih Umum",0.75,IF(G11="Realistis dan Memadai",0.9,IF(G11="Terintegrasi dan Terkendali",1,"")))))</f>
        <v>0.9</v>
      </c>
      <c r="K11" s="21" t="str">
        <f>IF(OR(G11="",H11="",I11=""),"BELUM LENGKAP","OK")</f>
        <v>OK</v>
      </c>
    </row>
    <row r="12" spans="1:12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5"/>
    </row>
    <row r="13" spans="1:12">
      <c r="A13" s="59" t="s">
        <v>130</v>
      </c>
      <c r="B13" s="60"/>
      <c r="C13" s="60"/>
      <c r="D13" s="60"/>
      <c r="E13" s="60"/>
      <c r="F13" s="61"/>
      <c r="G13" s="61"/>
      <c r="H13" s="61"/>
      <c r="I13" s="61"/>
      <c r="J13" s="62"/>
      <c r="K13" s="63"/>
    </row>
    <row r="14" spans="1:12" ht="27.6">
      <c r="A14" s="8" t="s">
        <v>131</v>
      </c>
      <c r="B14" s="9" t="s">
        <v>181</v>
      </c>
      <c r="C14" s="9" t="s">
        <v>133</v>
      </c>
      <c r="D14" s="9" t="s">
        <v>182</v>
      </c>
      <c r="E14" s="9" t="s">
        <v>135</v>
      </c>
      <c r="F14" s="44" t="s">
        <v>56</v>
      </c>
      <c r="G14" s="44" t="s">
        <v>236</v>
      </c>
      <c r="H14" s="44" t="s">
        <v>218</v>
      </c>
      <c r="I14" s="44" t="s">
        <v>218</v>
      </c>
      <c r="J14" s="20">
        <f>IF(F14="","",IF(F14="TIDAK",0,IF(G14="Memadai",1,IF(G14="Sebagian",0.8,IF(G14="Tidak Ada",0,"")))))</f>
        <v>1</v>
      </c>
      <c r="K14" s="21" t="str">
        <f>IF(F14="","BELUM LENGKAP",IF(F14="TIDAK","OK",IF(OR(G14="",H14="",I14=""),"BELUM LENGKAP","OK")))</f>
        <v>OK</v>
      </c>
    </row>
    <row r="15" spans="1:12" ht="27.6">
      <c r="A15" s="8" t="s">
        <v>136</v>
      </c>
      <c r="B15" s="9" t="s">
        <v>183</v>
      </c>
      <c r="C15" s="9" t="s">
        <v>133</v>
      </c>
      <c r="D15" s="9" t="s">
        <v>184</v>
      </c>
      <c r="E15" s="9" t="s">
        <v>135</v>
      </c>
      <c r="F15" s="44" t="s">
        <v>56</v>
      </c>
      <c r="G15" s="44" t="s">
        <v>236</v>
      </c>
      <c r="H15" s="44" t="s">
        <v>218</v>
      </c>
      <c r="I15" s="44" t="s">
        <v>244</v>
      </c>
      <c r="J15" s="20">
        <f>IF(F15="","",IF(F15="TIDAK",0,IF(G15="Memadai",1,IF(G15="Sebagian",0.8,IF(G15="Tidak Ada",0,"")))))</f>
        <v>1</v>
      </c>
      <c r="K15" s="21" t="str">
        <f>IF(F15="","BELUM LENGKAP",IF(F15="TIDAK","OK",IF(OR(G15="",H15="",I15=""),"BELUM LENGKAP","OK")))</f>
        <v>OK</v>
      </c>
    </row>
    <row r="16" spans="1:12" ht="27.6">
      <c r="A16" s="8" t="s">
        <v>139</v>
      </c>
      <c r="B16" s="9" t="s">
        <v>185</v>
      </c>
      <c r="C16" s="9" t="s">
        <v>133</v>
      </c>
      <c r="D16" s="9" t="s">
        <v>186</v>
      </c>
      <c r="E16" s="9" t="s">
        <v>135</v>
      </c>
      <c r="F16" s="44" t="s">
        <v>56</v>
      </c>
      <c r="G16" s="44" t="s">
        <v>236</v>
      </c>
      <c r="H16" s="44" t="s">
        <v>218</v>
      </c>
      <c r="I16" s="44" t="s">
        <v>218</v>
      </c>
      <c r="J16" s="20">
        <f>IF(F16="","",IF(F16="TIDAK",0,IF(G16="Memadai",1,IF(G16="Sebagian",0.8,IF(G16="Tidak Ada",0,"")))))</f>
        <v>1</v>
      </c>
      <c r="K16" s="21" t="str">
        <f>IF(F16="","BELUM LENGKAP",IF(F16="TIDAK","OK",IF(OR(G16="",H16="",I16=""),"BELUM LENGKAP","OK")))</f>
        <v>OK</v>
      </c>
    </row>
    <row r="17" spans="1:11">
      <c r="A17" s="34"/>
      <c r="B17" s="35"/>
      <c r="C17" s="35"/>
      <c r="D17" s="35"/>
      <c r="E17" s="35"/>
      <c r="F17" s="35"/>
      <c r="G17" s="35"/>
      <c r="H17" s="35"/>
      <c r="I17" s="35"/>
      <c r="J17" s="35"/>
      <c r="K17" s="35"/>
    </row>
    <row r="18" spans="1:11">
      <c r="A18" s="86" t="s">
        <v>142</v>
      </c>
      <c r="B18" s="87"/>
      <c r="C18" s="87"/>
      <c r="D18" s="87"/>
      <c r="E18" s="87"/>
      <c r="F18" s="61"/>
      <c r="G18" s="61"/>
      <c r="H18" s="61"/>
      <c r="I18" s="61"/>
      <c r="J18" s="62"/>
      <c r="K18" s="63"/>
    </row>
    <row r="19" spans="1:11" ht="30" customHeight="1">
      <c r="A19" s="16" t="s">
        <v>143</v>
      </c>
      <c r="B19" s="17" t="s">
        <v>144</v>
      </c>
      <c r="C19" s="83" t="s">
        <v>145</v>
      </c>
      <c r="D19" s="83"/>
      <c r="E19" s="83"/>
      <c r="F19" s="48" t="s">
        <v>57</v>
      </c>
      <c r="G19" s="70" t="s">
        <v>146</v>
      </c>
      <c r="H19" s="70"/>
      <c r="I19" s="70"/>
      <c r="J19" s="48" t="s">
        <v>70</v>
      </c>
      <c r="K19" s="49" t="s">
        <v>75</v>
      </c>
    </row>
    <row r="20" spans="1:11">
      <c r="A20" s="8" t="s">
        <v>6</v>
      </c>
      <c r="B20" s="9" t="s">
        <v>147</v>
      </c>
      <c r="C20" s="84" t="s">
        <v>148</v>
      </c>
      <c r="D20" s="84"/>
      <c r="E20" s="84"/>
      <c r="F20" s="44" t="s">
        <v>237</v>
      </c>
      <c r="G20" s="71" t="s">
        <v>218</v>
      </c>
      <c r="H20" s="71"/>
      <c r="I20" s="71"/>
      <c r="J20" s="20">
        <f>IF(F20="","",IF(F20="Sangat Baik",1,IF(F20="Baik",0.8,IF(F20="Cukup",0.6,IF(F20="Kurang",0.4,IF(F20="Tidak Memadai",0,""))))))</f>
        <v>1</v>
      </c>
      <c r="K20" s="21" t="str">
        <f>IF(OR(F20="",G20=""),"BELUM LENGKAP","OK")</f>
        <v>OK</v>
      </c>
    </row>
    <row r="21" spans="1:11" ht="27.6">
      <c r="A21" s="8" t="s">
        <v>11</v>
      </c>
      <c r="B21" s="9" t="s">
        <v>149</v>
      </c>
      <c r="C21" s="85" t="s">
        <v>150</v>
      </c>
      <c r="D21" s="85"/>
      <c r="E21" s="85"/>
      <c r="F21" s="44" t="s">
        <v>237</v>
      </c>
      <c r="G21" s="72" t="s">
        <v>218</v>
      </c>
      <c r="H21" s="72"/>
      <c r="I21" s="72"/>
      <c r="J21" s="20">
        <f>IF(F21="","",IF(F21="Sangat Baik",1,IF(F21="Baik",0.8,IF(F21="Cukup",0.6,IF(F21="Kurang",0.4,IF(F21="Tidak Memadai",0,""))))))</f>
        <v>1</v>
      </c>
      <c r="K21" s="21" t="str">
        <f>IF(OR(F21="",G21=""),"BELUM LENGKAP","OK")</f>
        <v>OK</v>
      </c>
    </row>
    <row r="22" spans="1:11">
      <c r="A22" s="36" t="s">
        <v>16</v>
      </c>
      <c r="B22" s="9" t="s">
        <v>151</v>
      </c>
      <c r="C22" s="88" t="s">
        <v>152</v>
      </c>
      <c r="D22" s="88"/>
      <c r="E22" s="88"/>
      <c r="F22" s="44" t="s">
        <v>237</v>
      </c>
      <c r="G22" s="72" t="s">
        <v>244</v>
      </c>
      <c r="H22" s="72"/>
      <c r="I22" s="72"/>
      <c r="J22" s="20">
        <f>IF(F22="","",IF(F22="Sangat Baik",1,IF(F22="Baik",0.8,IF(F22="Cukup",0.6,IF(F22="Kurang",0.4,IF(F22="Tidak Memadai",0,""))))))</f>
        <v>1</v>
      </c>
      <c r="K22" s="33" t="str">
        <f>IF(OR(F22="",G22=""),"BELUM LENGKAP","OK")</f>
        <v>OK</v>
      </c>
    </row>
    <row r="23" spans="1:1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</row>
  </sheetData>
  <mergeCells count="18">
    <mergeCell ref="A1:K1"/>
    <mergeCell ref="A13:K13"/>
    <mergeCell ref="A18:K18"/>
    <mergeCell ref="G20:I20"/>
    <mergeCell ref="C19:E19"/>
    <mergeCell ref="C20:E20"/>
    <mergeCell ref="H5:K5"/>
    <mergeCell ref="F4:G4"/>
    <mergeCell ref="H6:K6"/>
    <mergeCell ref="C6:D6"/>
    <mergeCell ref="C5:D5"/>
    <mergeCell ref="C4:D4"/>
    <mergeCell ref="C3:D3"/>
    <mergeCell ref="C21:E21"/>
    <mergeCell ref="C22:E22"/>
    <mergeCell ref="G21:I21"/>
    <mergeCell ref="G22:I22"/>
    <mergeCell ref="G19:I19"/>
  </mergeCells>
  <conditionalFormatting sqref="F4 K10:K11 K14:K16 K20:K22">
    <cfRule type="containsText" dxfId="5" priority="1" operator="containsText" text="BELUM LENGKAP">
      <formula>NOT(ISERROR(SEARCH("BELUM LENGKAP",F4)))</formula>
    </cfRule>
  </conditionalFormatting>
  <conditionalFormatting sqref="K10:K11 K14:K16 K20:K22">
    <cfRule type="containsText" dxfId="4" priority="2" operator="containsText" text="OK">
      <formula>NOT(ISERROR(SEARCH("OK",K10)))</formula>
    </cfRule>
  </conditionalFormatting>
  <dataValidations count="4">
    <dataValidation type="list" sqref="G10:G11" xr:uid="{00000000-0002-0000-0300-000000000000}">
      <formula1>"Tidak Dijelaskan,Masih Umum,Realistis dan Memadai,Terintegrasi dan Terkendali"</formula1>
    </dataValidation>
    <dataValidation type="list" sqref="F14:F16" xr:uid="{00000000-0002-0000-0300-000001000000}">
      <formula1>"YA,TIDAK"</formula1>
    </dataValidation>
    <dataValidation type="list" sqref="G14:G16" xr:uid="{00000000-0002-0000-0300-000002000000}">
      <formula1>"Memadai,Sebagian,Tidak Ada"</formula1>
    </dataValidation>
    <dataValidation type="list" sqref="F20:F22" xr:uid="{00000000-0002-0000-0300-000003000000}">
      <formula1>"Sangat Baik,Baik,Cukup,Kurang,Tidak Memadai"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topLeftCell="E1" zoomScale="85" zoomScaleNormal="85" workbookViewId="0">
      <selection activeCell="J8" sqref="J8"/>
    </sheetView>
  </sheetViews>
  <sheetFormatPr defaultRowHeight="13.8"/>
  <cols>
    <col min="1" max="1" width="10" customWidth="1"/>
    <col min="2" max="2" width="28" customWidth="1"/>
    <col min="3" max="3" width="12" customWidth="1"/>
    <col min="4" max="4" width="40" customWidth="1"/>
    <col min="5" max="5" width="62" customWidth="1"/>
    <col min="6" max="6" width="11" customWidth="1"/>
    <col min="7" max="7" width="27" customWidth="1"/>
    <col min="8" max="8" width="22" customWidth="1"/>
    <col min="9" max="9" width="36" customWidth="1"/>
    <col min="10" max="10" width="12" customWidth="1"/>
    <col min="11" max="11" width="16" customWidth="1"/>
  </cols>
  <sheetData>
    <row r="1" spans="1:12" ht="17.399999999999999">
      <c r="A1" s="58" t="s">
        <v>187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15" customHeight="1">
      <c r="B3" s="38" t="s">
        <v>80</v>
      </c>
      <c r="C3" s="57" t="str">
        <f>RINGKASAN!B3</f>
        <v>diisi oleh panel</v>
      </c>
      <c r="D3" s="57"/>
      <c r="E3" s="38" t="s">
        <v>81</v>
      </c>
      <c r="F3" s="51">
        <v>0.1</v>
      </c>
      <c r="G3" s="52"/>
      <c r="H3" s="52"/>
      <c r="I3" s="52"/>
      <c r="J3" s="52"/>
      <c r="K3" s="52"/>
    </row>
    <row r="4" spans="1:12">
      <c r="B4" s="38" t="s">
        <v>82</v>
      </c>
      <c r="C4" s="57" t="str">
        <f>RINGKASAN!F3</f>
        <v>diisi oleh panel</v>
      </c>
      <c r="D4" s="57"/>
      <c r="E4" s="39" t="s">
        <v>248</v>
      </c>
      <c r="F4" s="54" t="str">
        <f>IF(AND(K10="OK",K11="OK",K14="OK",K15="OK",K16="OK",K20="OK",K21="OK",K22="OK"),"LENGKAP","BELUM LENGKAP")</f>
        <v>LENGKAP</v>
      </c>
      <c r="G4" s="54"/>
      <c r="H4" s="52"/>
      <c r="I4" s="52"/>
      <c r="J4" s="52"/>
      <c r="K4" s="52"/>
    </row>
    <row r="5" spans="1:12" ht="15" customHeight="1">
      <c r="B5" s="38" t="s">
        <v>84</v>
      </c>
      <c r="C5" s="57" t="str">
        <f>RINGKASAN!B4</f>
        <v>diisi oleh panel</v>
      </c>
      <c r="D5" s="57"/>
      <c r="E5" s="38" t="s">
        <v>85</v>
      </c>
      <c r="F5" s="52">
        <f>ROUND(100*SUM(J10:J11)/2,2)</f>
        <v>80</v>
      </c>
      <c r="G5" s="53" t="s">
        <v>88</v>
      </c>
      <c r="H5" s="74" t="s">
        <v>245</v>
      </c>
      <c r="I5" s="74"/>
      <c r="J5" s="74"/>
      <c r="K5" s="74"/>
    </row>
    <row r="6" spans="1:12" ht="15" customHeight="1">
      <c r="B6" s="38" t="s">
        <v>86</v>
      </c>
      <c r="C6" s="57" t="str">
        <f>RINGKASAN!F4</f>
        <v>diisi oleh panel</v>
      </c>
      <c r="D6" s="57"/>
      <c r="E6" s="38" t="s">
        <v>238</v>
      </c>
      <c r="F6" s="52">
        <f>IF(COUNTIF(F14:F16,"YA")=0,0,ROUND(5*SUM(J14:J16)/COUNTIF(F14:F16,"YA"),2))+ROUND(15*SUM(J20:J22)/3,2)</f>
        <v>20</v>
      </c>
      <c r="G6" s="52"/>
      <c r="H6" s="55" t="s">
        <v>246</v>
      </c>
      <c r="I6" s="55"/>
      <c r="J6" s="55"/>
      <c r="K6" s="55"/>
    </row>
    <row r="7" spans="1:12">
      <c r="A7" s="4"/>
      <c r="B7" s="4"/>
      <c r="C7" s="4"/>
      <c r="F7" s="4"/>
      <c r="G7" s="4"/>
      <c r="H7" s="4"/>
      <c r="I7" s="4"/>
      <c r="J7" s="4"/>
      <c r="K7" s="4"/>
    </row>
    <row r="8" spans="1:12">
      <c r="A8" s="1" t="s">
        <v>89</v>
      </c>
      <c r="B8" s="2" t="s">
        <v>90</v>
      </c>
      <c r="C8" s="2" t="s">
        <v>91</v>
      </c>
      <c r="D8" s="2" t="s">
        <v>92</v>
      </c>
      <c r="E8" s="2" t="s">
        <v>93</v>
      </c>
      <c r="F8" s="2" t="s">
        <v>52</v>
      </c>
      <c r="G8" s="2" t="s">
        <v>57</v>
      </c>
      <c r="H8" s="2" t="s">
        <v>94</v>
      </c>
      <c r="I8" s="2" t="s">
        <v>66</v>
      </c>
      <c r="J8" s="2" t="s">
        <v>70</v>
      </c>
      <c r="K8" s="3" t="s">
        <v>75</v>
      </c>
    </row>
    <row r="9" spans="1:12" ht="57">
      <c r="A9" s="26" t="s">
        <v>95</v>
      </c>
      <c r="B9" s="27" t="s">
        <v>96</v>
      </c>
      <c r="C9" s="27" t="s">
        <v>97</v>
      </c>
      <c r="D9" s="27" t="s">
        <v>98</v>
      </c>
      <c r="E9" s="27" t="s">
        <v>99</v>
      </c>
      <c r="F9" s="27" t="s">
        <v>100</v>
      </c>
      <c r="G9" s="27" t="s">
        <v>101</v>
      </c>
      <c r="H9" s="27" t="s">
        <v>102</v>
      </c>
      <c r="I9" s="27" t="s">
        <v>103</v>
      </c>
      <c r="J9" s="27" t="s">
        <v>104</v>
      </c>
      <c r="K9" s="27" t="s">
        <v>105</v>
      </c>
      <c r="L9" s="50"/>
    </row>
    <row r="10" spans="1:12" ht="138">
      <c r="A10" s="5" t="s">
        <v>188</v>
      </c>
      <c r="B10" s="6" t="s">
        <v>189</v>
      </c>
      <c r="C10" s="6" t="s">
        <v>108</v>
      </c>
      <c r="D10" s="6" t="s">
        <v>190</v>
      </c>
      <c r="E10" s="6" t="s">
        <v>191</v>
      </c>
      <c r="F10" s="28" t="s">
        <v>56</v>
      </c>
      <c r="G10" s="43" t="s">
        <v>241</v>
      </c>
      <c r="H10" s="46" t="s">
        <v>218</v>
      </c>
      <c r="I10" s="46" t="s">
        <v>218</v>
      </c>
      <c r="J10" s="18">
        <f>IF(G10="","",IF(G10="Tidak Ada",0,IF(G10="Umum/Generik",0.75,IF(G10="Operasional",0.85,IF(G10="Terintegrasi dan Dapat Dibuktikan",1,"")))))</f>
        <v>0.75</v>
      </c>
      <c r="K10" s="19" t="str">
        <f>IF(OR(G10="",H10="",I10=""),"BELUM LENGKAP","OK")</f>
        <v>OK</v>
      </c>
    </row>
    <row r="11" spans="1:12" ht="138">
      <c r="A11" s="8" t="s">
        <v>192</v>
      </c>
      <c r="B11" s="9" t="s">
        <v>193</v>
      </c>
      <c r="C11" s="9" t="s">
        <v>108</v>
      </c>
      <c r="D11" s="9" t="s">
        <v>194</v>
      </c>
      <c r="E11" s="9" t="s">
        <v>195</v>
      </c>
      <c r="F11" s="29" t="s">
        <v>56</v>
      </c>
      <c r="G11" s="44" t="s">
        <v>61</v>
      </c>
      <c r="H11" s="44" t="s">
        <v>218</v>
      </c>
      <c r="I11" s="44" t="s">
        <v>218</v>
      </c>
      <c r="J11" s="20">
        <f>IF(G11="","",IF(G11="Tidak Ada",0,IF(G11="Umum/Generik",75,IF(G11="Operasional",0.85,IF(G11="Terintegrasi dan Dapat Dibuktikan",1,"")))))</f>
        <v>0.85</v>
      </c>
      <c r="K11" s="21" t="str">
        <f>IF(OR(G11="",H11="",I11=""),"BELUM LENGKAP","OK")</f>
        <v>OK</v>
      </c>
    </row>
    <row r="12" spans="1:12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5"/>
    </row>
    <row r="13" spans="1:12">
      <c r="A13" s="59" t="s">
        <v>130</v>
      </c>
      <c r="B13" s="60"/>
      <c r="C13" s="60"/>
      <c r="D13" s="60"/>
      <c r="E13" s="60"/>
      <c r="F13" s="61"/>
      <c r="G13" s="61"/>
      <c r="H13" s="61"/>
      <c r="I13" s="61"/>
      <c r="J13" s="62"/>
      <c r="K13" s="63"/>
    </row>
    <row r="14" spans="1:12" ht="27.6">
      <c r="A14" s="8" t="s">
        <v>131</v>
      </c>
      <c r="B14" s="9" t="s">
        <v>196</v>
      </c>
      <c r="C14" s="9" t="s">
        <v>133</v>
      </c>
      <c r="D14" s="9" t="s">
        <v>197</v>
      </c>
      <c r="E14" s="9" t="s">
        <v>135</v>
      </c>
      <c r="F14" s="44" t="s">
        <v>56</v>
      </c>
      <c r="G14" s="44" t="s">
        <v>236</v>
      </c>
      <c r="H14" s="44" t="s">
        <v>218</v>
      </c>
      <c r="I14" s="44" t="s">
        <v>218</v>
      </c>
      <c r="J14" s="20">
        <f>IF(F14="","",IF(F14="TIDAK",0,IF(G14="Memadai",1,IF(G14="Sebagian",0.8,IF(G14="Tidak Ada",0,"")))))</f>
        <v>1</v>
      </c>
      <c r="K14" s="21" t="str">
        <f>IF(F14="","BELUM LENGKAP",IF(F14="TIDAK","OK",IF(OR(G14="",H14="",I14=""),"BELUM LENGKAP","OK")))</f>
        <v>OK</v>
      </c>
    </row>
    <row r="15" spans="1:12" ht="27.6">
      <c r="A15" s="8" t="s">
        <v>136</v>
      </c>
      <c r="B15" s="9" t="s">
        <v>198</v>
      </c>
      <c r="C15" s="9" t="s">
        <v>133</v>
      </c>
      <c r="D15" s="9" t="s">
        <v>199</v>
      </c>
      <c r="E15" s="9" t="s">
        <v>135</v>
      </c>
      <c r="F15" s="44" t="s">
        <v>56</v>
      </c>
      <c r="G15" s="44" t="s">
        <v>236</v>
      </c>
      <c r="H15" s="44" t="s">
        <v>218</v>
      </c>
      <c r="I15" s="44" t="s">
        <v>218</v>
      </c>
      <c r="J15" s="20">
        <f>IF(F15="","",IF(F15="TIDAK",0,IF(G15="Memadai",1,IF(G15="Sebagian",0.8,IF(G15="Tidak Ada",0,"")))))</f>
        <v>1</v>
      </c>
      <c r="K15" s="21" t="str">
        <f>IF(F15="","BELUM LENGKAP",IF(F15="TIDAK","OK",IF(OR(G15="",H15="",I15=""),"BELUM LENGKAP","OK")))</f>
        <v>OK</v>
      </c>
    </row>
    <row r="16" spans="1:12" ht="27.6">
      <c r="A16" s="8" t="s">
        <v>139</v>
      </c>
      <c r="B16" s="9" t="s">
        <v>200</v>
      </c>
      <c r="C16" s="9" t="s">
        <v>133</v>
      </c>
      <c r="D16" s="9" t="s">
        <v>201</v>
      </c>
      <c r="E16" s="9" t="s">
        <v>135</v>
      </c>
      <c r="F16" s="44" t="s">
        <v>56</v>
      </c>
      <c r="G16" s="44" t="s">
        <v>236</v>
      </c>
      <c r="H16" s="44" t="s">
        <v>218</v>
      </c>
      <c r="I16" s="44" t="s">
        <v>218</v>
      </c>
      <c r="J16" s="20">
        <f>IF(F16="","",IF(F16="TIDAK",0,IF(G16="Memadai",1,IF(G16="Sebagian",0.8,IF(G16="Tidak Ada",0,"")))))</f>
        <v>1</v>
      </c>
      <c r="K16" s="21" t="str">
        <f>IF(F16="","BELUM LENGKAP",IF(F16="TIDAK","OK",IF(OR(G16="",H16="",I16=""),"BELUM LENGKAP","OK")))</f>
        <v>OK</v>
      </c>
    </row>
    <row r="17" spans="1:11">
      <c r="A17" s="34"/>
      <c r="B17" s="35"/>
      <c r="C17" s="35"/>
      <c r="D17" s="35"/>
      <c r="E17" s="35"/>
      <c r="F17" s="35"/>
      <c r="G17" s="35"/>
      <c r="H17" s="35"/>
      <c r="I17" s="35"/>
      <c r="J17" s="35"/>
      <c r="K17" s="35"/>
    </row>
    <row r="18" spans="1:11">
      <c r="A18" s="86" t="s">
        <v>142</v>
      </c>
      <c r="B18" s="87"/>
      <c r="C18" s="87"/>
      <c r="D18" s="87"/>
      <c r="E18" s="87"/>
      <c r="F18" s="61"/>
      <c r="G18" s="61"/>
      <c r="H18" s="61"/>
      <c r="I18" s="61"/>
      <c r="J18" s="62"/>
      <c r="K18" s="63"/>
    </row>
    <row r="19" spans="1:11">
      <c r="A19" s="16" t="s">
        <v>143</v>
      </c>
      <c r="B19" s="17" t="s">
        <v>144</v>
      </c>
      <c r="C19" s="83" t="s">
        <v>145</v>
      </c>
      <c r="D19" s="83"/>
      <c r="E19" s="83"/>
      <c r="F19" s="48" t="s">
        <v>57</v>
      </c>
      <c r="G19" s="70" t="s">
        <v>146</v>
      </c>
      <c r="H19" s="70"/>
      <c r="I19" s="70"/>
      <c r="J19" s="48" t="s">
        <v>70</v>
      </c>
      <c r="K19" s="49" t="s">
        <v>75</v>
      </c>
    </row>
    <row r="20" spans="1:11">
      <c r="A20" s="8" t="s">
        <v>6</v>
      </c>
      <c r="B20" s="9" t="s">
        <v>147</v>
      </c>
      <c r="C20" s="84" t="s">
        <v>148</v>
      </c>
      <c r="D20" s="84"/>
      <c r="E20" s="84"/>
      <c r="F20" s="44" t="s">
        <v>237</v>
      </c>
      <c r="G20" s="71" t="s">
        <v>218</v>
      </c>
      <c r="H20" s="71"/>
      <c r="I20" s="71"/>
      <c r="J20" s="20">
        <f>IF(F20="","",IF(F20="Sangat Baik",1,IF(F20="Baik",0.8,IF(F20="Cukup",0.6,IF(F20="Kurang",0.4,IF(F20="Tidak Memadai",0,""))))))</f>
        <v>1</v>
      </c>
      <c r="K20" s="21" t="str">
        <f>IF(OR(F20="",G20=""),"BELUM LENGKAP","OK")</f>
        <v>OK</v>
      </c>
    </row>
    <row r="21" spans="1:11" ht="27.6">
      <c r="A21" s="8" t="s">
        <v>11</v>
      </c>
      <c r="B21" s="9" t="s">
        <v>149</v>
      </c>
      <c r="C21" s="85" t="s">
        <v>150</v>
      </c>
      <c r="D21" s="85"/>
      <c r="E21" s="85"/>
      <c r="F21" s="44" t="s">
        <v>237</v>
      </c>
      <c r="G21" s="72" t="s">
        <v>218</v>
      </c>
      <c r="H21" s="72"/>
      <c r="I21" s="72"/>
      <c r="J21" s="20">
        <f>IF(F21="","",IF(F21="Sangat Baik",1,IF(F21="Baik",0.8,IF(F21="Cukup",0.6,IF(F21="Kurang",0.4,IF(F21="Tidak Memadai",0,""))))))</f>
        <v>1</v>
      </c>
      <c r="K21" s="21" t="str">
        <f>IF(OR(F21="",G21=""),"BELUM LENGKAP","OK")</f>
        <v>OK</v>
      </c>
    </row>
    <row r="22" spans="1:11">
      <c r="A22" s="11" t="s">
        <v>16</v>
      </c>
      <c r="B22" s="12" t="s">
        <v>151</v>
      </c>
      <c r="C22" s="89" t="s">
        <v>152</v>
      </c>
      <c r="D22" s="89"/>
      <c r="E22" s="89"/>
      <c r="F22" s="45" t="s">
        <v>237</v>
      </c>
      <c r="G22" s="56" t="s">
        <v>218</v>
      </c>
      <c r="H22" s="56"/>
      <c r="I22" s="56"/>
      <c r="J22" s="22">
        <f>IF(F22="","",IF(F22="Sangat Baik",1,IF(F22="Baik",0.8,IF(F22="Cukup",0.6,IF(F22="Kurang",0.4,IF(F22="Tidak Memadai",0,""))))))</f>
        <v>1</v>
      </c>
      <c r="K22" s="23" t="str">
        <f>IF(OR(F22="",G22=""),"BELUM LENGKAP","OK")</f>
        <v>OK</v>
      </c>
    </row>
  </sheetData>
  <mergeCells count="18">
    <mergeCell ref="A1:K1"/>
    <mergeCell ref="A13:K13"/>
    <mergeCell ref="A18:K18"/>
    <mergeCell ref="C19:E19"/>
    <mergeCell ref="C20:E20"/>
    <mergeCell ref="G19:I19"/>
    <mergeCell ref="H5:K5"/>
    <mergeCell ref="F4:G4"/>
    <mergeCell ref="H6:K6"/>
    <mergeCell ref="C3:D3"/>
    <mergeCell ref="C4:D4"/>
    <mergeCell ref="C5:D5"/>
    <mergeCell ref="C6:D6"/>
    <mergeCell ref="C21:E21"/>
    <mergeCell ref="C22:E22"/>
    <mergeCell ref="G20:I20"/>
    <mergeCell ref="G21:I21"/>
    <mergeCell ref="G22:I22"/>
  </mergeCells>
  <conditionalFormatting sqref="F4 K10:K11 K14:K16 K20:K22">
    <cfRule type="containsText" dxfId="3" priority="1" operator="containsText" text="BELUM LENGKAP">
      <formula>NOT(ISERROR(SEARCH("BELUM LENGKAP",F4)))</formula>
    </cfRule>
    <cfRule type="containsText" dxfId="2" priority="2" operator="containsText" text="OK">
      <formula>NOT(ISERROR(SEARCH("OK",F4)))</formula>
    </cfRule>
  </conditionalFormatting>
  <dataValidations count="4">
    <dataValidation type="list" sqref="G10:G11" xr:uid="{00000000-0002-0000-0400-000000000000}">
      <formula1>"Tidak Ada,Umum/Generik,Operasional,Terintegrasi dan Dapat Dibuktikan"</formula1>
    </dataValidation>
    <dataValidation type="list" sqref="F14:F17" xr:uid="{00000000-0002-0000-0400-000001000000}">
      <formula1>"YA,TIDAK"</formula1>
    </dataValidation>
    <dataValidation type="list" sqref="G14:G17" xr:uid="{00000000-0002-0000-0400-000002000000}">
      <formula1>"Memadai,Sebagian,Tidak Ada"</formula1>
    </dataValidation>
    <dataValidation type="list" sqref="F20:F22" xr:uid="{00000000-0002-0000-0400-000003000000}">
      <formula1>"Sangat Baik,Baik,Cukup,Kurang,Tidak Memadai"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topLeftCell="D1" zoomScale="85" zoomScaleNormal="85" workbookViewId="0">
      <selection activeCell="I10" sqref="I10"/>
    </sheetView>
  </sheetViews>
  <sheetFormatPr defaultRowHeight="13.8"/>
  <cols>
    <col min="1" max="1" width="10" customWidth="1"/>
    <col min="2" max="2" width="28" customWidth="1"/>
    <col min="3" max="3" width="12" customWidth="1"/>
    <col min="4" max="4" width="40" customWidth="1"/>
    <col min="5" max="5" width="62" customWidth="1"/>
    <col min="6" max="6" width="11" customWidth="1"/>
    <col min="7" max="7" width="27" customWidth="1"/>
    <col min="8" max="8" width="22" customWidth="1"/>
    <col min="9" max="9" width="36" customWidth="1"/>
    <col min="10" max="10" width="12" customWidth="1"/>
    <col min="11" max="11" width="16" customWidth="1"/>
  </cols>
  <sheetData>
    <row r="1" spans="1:12" ht="17.399999999999999">
      <c r="A1" s="58" t="s">
        <v>202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>
      <c r="B3" s="38" t="s">
        <v>80</v>
      </c>
      <c r="C3" s="40" t="str">
        <f>RINGKASAN!B3</f>
        <v>diisi oleh panel</v>
      </c>
      <c r="D3" s="40"/>
      <c r="E3" s="38" t="s">
        <v>81</v>
      </c>
      <c r="F3" s="51">
        <v>0.1</v>
      </c>
      <c r="G3" s="52"/>
      <c r="H3" s="52"/>
      <c r="I3" s="52"/>
      <c r="J3" s="52"/>
      <c r="K3" s="52"/>
    </row>
    <row r="4" spans="1:12">
      <c r="B4" s="38" t="s">
        <v>82</v>
      </c>
      <c r="C4" s="40" t="str">
        <f>RINGKASAN!F3</f>
        <v>diisi oleh panel</v>
      </c>
      <c r="D4" s="40"/>
      <c r="E4" s="39" t="s">
        <v>248</v>
      </c>
      <c r="F4" s="54" t="str">
        <f>IF(AND(K10="OK",K11="OK",K14="OK",K15="OK",K16="OK",K20="OK",K21="OK",K22="OK"),"LENGKAP","BELUM LENGKAP")</f>
        <v>LENGKAP</v>
      </c>
      <c r="G4" s="54"/>
      <c r="H4" s="52"/>
      <c r="I4" s="52"/>
      <c r="J4" s="52"/>
      <c r="K4" s="52"/>
    </row>
    <row r="5" spans="1:12" ht="15" customHeight="1">
      <c r="B5" s="38" t="s">
        <v>84</v>
      </c>
      <c r="C5" s="40" t="str">
        <f>RINGKASAN!B4</f>
        <v>diisi oleh panel</v>
      </c>
      <c r="D5" s="40"/>
      <c r="E5" s="38" t="s">
        <v>85</v>
      </c>
      <c r="F5" s="52">
        <f>ROUND(100*SUM(J10:J11)/2,2)</f>
        <v>80</v>
      </c>
      <c r="G5" s="53" t="s">
        <v>88</v>
      </c>
      <c r="H5" s="74" t="s">
        <v>245</v>
      </c>
      <c r="I5" s="74"/>
      <c r="J5" s="74"/>
      <c r="K5" s="74"/>
    </row>
    <row r="6" spans="1:12">
      <c r="B6" s="38" t="s">
        <v>86</v>
      </c>
      <c r="C6" s="40" t="str">
        <f>RINGKASAN!F4</f>
        <v>diisi oleh panel</v>
      </c>
      <c r="D6" s="40"/>
      <c r="E6" s="38" t="s">
        <v>238</v>
      </c>
      <c r="F6" s="52">
        <f>IF(COUNTIF(F14:F16,"YA")=0,0,ROUND(5*SUM(J14:J16)/COUNTIF(F14:F16,"YA"),2))+ROUND(15*SUM(J20:J22)/3,2)</f>
        <v>20</v>
      </c>
      <c r="G6" s="52"/>
      <c r="H6" s="55" t="s">
        <v>246</v>
      </c>
      <c r="I6" s="55"/>
      <c r="J6" s="55"/>
      <c r="K6" s="55"/>
    </row>
    <row r="7" spans="1:12">
      <c r="A7" s="4"/>
      <c r="B7" s="4"/>
      <c r="C7" s="4"/>
      <c r="F7" s="4"/>
      <c r="G7" s="4"/>
      <c r="H7" s="4"/>
      <c r="I7" s="4"/>
      <c r="J7" s="4"/>
      <c r="K7" s="4"/>
    </row>
    <row r="8" spans="1:12">
      <c r="A8" s="1" t="s">
        <v>89</v>
      </c>
      <c r="B8" s="2" t="s">
        <v>90</v>
      </c>
      <c r="C8" s="2" t="s">
        <v>91</v>
      </c>
      <c r="D8" s="2" t="s">
        <v>92</v>
      </c>
      <c r="E8" s="2" t="s">
        <v>93</v>
      </c>
      <c r="F8" s="2" t="s">
        <v>52</v>
      </c>
      <c r="G8" s="2" t="s">
        <v>57</v>
      </c>
      <c r="H8" s="2" t="s">
        <v>94</v>
      </c>
      <c r="I8" s="2" t="s">
        <v>66</v>
      </c>
      <c r="J8" s="2" t="s">
        <v>70</v>
      </c>
      <c r="K8" s="3" t="s">
        <v>75</v>
      </c>
    </row>
    <row r="9" spans="1:12" ht="57">
      <c r="A9" s="26" t="s">
        <v>95</v>
      </c>
      <c r="B9" s="27" t="s">
        <v>96</v>
      </c>
      <c r="C9" s="27" t="s">
        <v>97</v>
      </c>
      <c r="D9" s="27" t="s">
        <v>98</v>
      </c>
      <c r="E9" s="27" t="s">
        <v>99</v>
      </c>
      <c r="F9" s="27" t="s">
        <v>100</v>
      </c>
      <c r="G9" s="27" t="s">
        <v>101</v>
      </c>
      <c r="H9" s="27" t="s">
        <v>102</v>
      </c>
      <c r="I9" s="27" t="s">
        <v>103</v>
      </c>
      <c r="J9" s="27" t="s">
        <v>104</v>
      </c>
      <c r="K9" s="27" t="s">
        <v>105</v>
      </c>
      <c r="L9" s="50"/>
    </row>
    <row r="10" spans="1:12" ht="138">
      <c r="A10" s="5" t="s">
        <v>203</v>
      </c>
      <c r="B10" s="6" t="s">
        <v>204</v>
      </c>
      <c r="C10" s="6" t="s">
        <v>108</v>
      </c>
      <c r="D10" s="6" t="s">
        <v>205</v>
      </c>
      <c r="E10" s="6" t="s">
        <v>206</v>
      </c>
      <c r="F10" s="28" t="s">
        <v>56</v>
      </c>
      <c r="G10" s="43" t="s">
        <v>242</v>
      </c>
      <c r="H10" s="43" t="s">
        <v>218</v>
      </c>
      <c r="I10" s="43" t="s">
        <v>218</v>
      </c>
      <c r="J10" s="18">
        <f>IF(G10="","",IF(G10="Tidak Ada",0,IF(G10="Umum/Administratif",0.75,IF(G10="Operasional",0.85,IF(G10="Terintegrasi dan Siap Diterapkan",1,"")))))</f>
        <v>0.75</v>
      </c>
      <c r="K10" s="19" t="str">
        <f>IF(OR(G10="",H10="",I10=""),"BELUM LENGKAP","OK")</f>
        <v>OK</v>
      </c>
    </row>
    <row r="11" spans="1:12" ht="124.2">
      <c r="A11" s="8" t="s">
        <v>207</v>
      </c>
      <c r="B11" s="9" t="s">
        <v>208</v>
      </c>
      <c r="C11" s="9" t="s">
        <v>108</v>
      </c>
      <c r="D11" s="9" t="s">
        <v>209</v>
      </c>
      <c r="E11" s="9" t="s">
        <v>210</v>
      </c>
      <c r="F11" s="29" t="s">
        <v>56</v>
      </c>
      <c r="G11" s="43" t="s">
        <v>61</v>
      </c>
      <c r="H11" s="43" t="s">
        <v>218</v>
      </c>
      <c r="I11" s="43" t="s">
        <v>218</v>
      </c>
      <c r="J11" s="20">
        <f>IF(G11="","",IF(G11="Tidak Ada",0,IF(G11="Umum/Administratif",0.75,IF(G11="Operasional",0.85,IF(G11="Terintegrasi dan Siap Diterapkan",1,"")))))</f>
        <v>0.85</v>
      </c>
      <c r="K11" s="21" t="str">
        <f>IF(OR(G11="",H11="",I11=""),"BELUM LENGKAP","OK")</f>
        <v>OK</v>
      </c>
    </row>
    <row r="12" spans="1:12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5"/>
    </row>
    <row r="13" spans="1:12">
      <c r="A13" s="59" t="s">
        <v>130</v>
      </c>
      <c r="B13" s="60"/>
      <c r="C13" s="60"/>
      <c r="D13" s="60"/>
      <c r="E13" s="60"/>
      <c r="F13" s="61"/>
      <c r="G13" s="61"/>
      <c r="H13" s="61"/>
      <c r="I13" s="61"/>
      <c r="J13" s="62"/>
      <c r="K13" s="63"/>
    </row>
    <row r="14" spans="1:12" ht="27.6">
      <c r="A14" s="8" t="s">
        <v>131</v>
      </c>
      <c r="B14" s="9" t="s">
        <v>211</v>
      </c>
      <c r="C14" s="9" t="s">
        <v>133</v>
      </c>
      <c r="D14" s="9" t="s">
        <v>212</v>
      </c>
      <c r="E14" s="9" t="s">
        <v>135</v>
      </c>
      <c r="F14" s="44" t="s">
        <v>56</v>
      </c>
      <c r="G14" s="44" t="s">
        <v>236</v>
      </c>
      <c r="H14" s="44" t="s">
        <v>218</v>
      </c>
      <c r="I14" s="44" t="s">
        <v>218</v>
      </c>
      <c r="J14" s="20">
        <f>IF(F14="","",IF(F14="TIDAK",0,IF(G14="Memadai",1,IF(G14="Sebagian",0.8,IF(G14="Tidak Ada",0,"")))))</f>
        <v>1</v>
      </c>
      <c r="K14" s="21" t="str">
        <f>IF(F14="","BELUM LENGKAP",IF(F14="TIDAK","OK",IF(OR(G14="",H14="",I14=""),"BELUM LENGKAP","OK")))</f>
        <v>OK</v>
      </c>
    </row>
    <row r="15" spans="1:12" ht="27.6">
      <c r="A15" s="8" t="s">
        <v>136</v>
      </c>
      <c r="B15" s="9" t="s">
        <v>213</v>
      </c>
      <c r="C15" s="9" t="s">
        <v>133</v>
      </c>
      <c r="D15" s="9" t="s">
        <v>214</v>
      </c>
      <c r="E15" s="9" t="s">
        <v>135</v>
      </c>
      <c r="F15" s="44" t="s">
        <v>56</v>
      </c>
      <c r="G15" s="44" t="s">
        <v>236</v>
      </c>
      <c r="H15" s="44" t="s">
        <v>218</v>
      </c>
      <c r="I15" s="44" t="s">
        <v>218</v>
      </c>
      <c r="J15" s="20">
        <f>IF(F15="","",IF(F15="TIDAK",0,IF(G15="Memadai",1,IF(G15="Sebagian",0.8,IF(G15="Tidak Ada",0,"")))))</f>
        <v>1</v>
      </c>
      <c r="K15" s="21" t="str">
        <f>IF(F15="","BELUM LENGKAP",IF(F15="TIDAK","OK",IF(OR(G15="",H15="",I15=""),"BELUM LENGKAP","OK")))</f>
        <v>OK</v>
      </c>
    </row>
    <row r="16" spans="1:12" ht="27.6">
      <c r="A16" s="8" t="s">
        <v>139</v>
      </c>
      <c r="B16" s="9" t="s">
        <v>215</v>
      </c>
      <c r="C16" s="9" t="s">
        <v>133</v>
      </c>
      <c r="D16" s="9" t="s">
        <v>216</v>
      </c>
      <c r="E16" s="9" t="s">
        <v>135</v>
      </c>
      <c r="F16" s="44" t="s">
        <v>56</v>
      </c>
      <c r="G16" s="44" t="s">
        <v>236</v>
      </c>
      <c r="H16" s="44" t="s">
        <v>218</v>
      </c>
      <c r="I16" s="44" t="s">
        <v>218</v>
      </c>
      <c r="J16" s="20">
        <f>IF(F16="","",IF(F16="TIDAK",0,IF(G16="Memadai",1,IF(G16="Sebagian",0.8,IF(G16="Tidak Ada",0,"")))))</f>
        <v>1</v>
      </c>
      <c r="K16" s="21" t="str">
        <f>IF(F16="","BELUM LENGKAP",IF(F16="TIDAK","OK",IF(OR(G16="",H16="",I16=""),"BELUM LENGKAP","OK")))</f>
        <v>OK</v>
      </c>
    </row>
    <row r="17" spans="1:11">
      <c r="A17" s="34"/>
      <c r="B17" s="35"/>
      <c r="C17" s="35"/>
      <c r="D17" s="35"/>
      <c r="E17" s="35"/>
      <c r="F17" s="35"/>
      <c r="G17" s="35"/>
      <c r="H17" s="35"/>
      <c r="I17" s="35"/>
      <c r="J17" s="35"/>
      <c r="K17" s="35"/>
    </row>
    <row r="18" spans="1:11">
      <c r="A18" s="86" t="s">
        <v>142</v>
      </c>
      <c r="B18" s="87"/>
      <c r="C18" s="87"/>
      <c r="D18" s="87"/>
      <c r="E18" s="87"/>
      <c r="F18" s="61"/>
      <c r="G18" s="61"/>
      <c r="H18" s="61"/>
      <c r="I18" s="61"/>
      <c r="J18" s="62"/>
      <c r="K18" s="63"/>
    </row>
    <row r="19" spans="1:11" ht="30" customHeight="1">
      <c r="A19" s="16" t="s">
        <v>143</v>
      </c>
      <c r="B19" s="17" t="s">
        <v>144</v>
      </c>
      <c r="C19" s="83" t="s">
        <v>145</v>
      </c>
      <c r="D19" s="83"/>
      <c r="E19" s="83"/>
      <c r="F19" s="48" t="s">
        <v>57</v>
      </c>
      <c r="G19" s="70" t="s">
        <v>146</v>
      </c>
      <c r="H19" s="70"/>
      <c r="I19" s="70"/>
      <c r="J19" s="48" t="s">
        <v>70</v>
      </c>
      <c r="K19" s="49" t="s">
        <v>75</v>
      </c>
    </row>
    <row r="20" spans="1:11">
      <c r="A20" s="8" t="s">
        <v>6</v>
      </c>
      <c r="B20" s="9" t="s">
        <v>147</v>
      </c>
      <c r="C20" s="84" t="s">
        <v>148</v>
      </c>
      <c r="D20" s="84"/>
      <c r="E20" s="84"/>
      <c r="F20" s="44" t="s">
        <v>237</v>
      </c>
      <c r="G20" s="71" t="s">
        <v>218</v>
      </c>
      <c r="H20" s="71"/>
      <c r="I20" s="71"/>
      <c r="J20" s="20">
        <f>IF(F20="","",IF(F20="Sangat Baik",1,IF(F20="Baik",0.8,IF(F20="Cukup",0.6,IF(F20="Kurang",0.4,IF(F20="Tidak Memadai",0,""))))))</f>
        <v>1</v>
      </c>
      <c r="K20" s="21" t="str">
        <f>IF(OR(F20="",G20=""),"BELUM LENGKAP","OK")</f>
        <v>OK</v>
      </c>
    </row>
    <row r="21" spans="1:11" ht="27.6">
      <c r="A21" s="8" t="s">
        <v>11</v>
      </c>
      <c r="B21" s="9" t="s">
        <v>149</v>
      </c>
      <c r="C21" s="85" t="s">
        <v>150</v>
      </c>
      <c r="D21" s="85"/>
      <c r="E21" s="85"/>
      <c r="F21" s="44" t="s">
        <v>237</v>
      </c>
      <c r="G21" s="72" t="s">
        <v>218</v>
      </c>
      <c r="H21" s="72"/>
      <c r="I21" s="72"/>
      <c r="J21" s="20">
        <f>IF(F21="","",IF(F21="Sangat Baik",1,IF(F21="Baik",0.8,IF(F21="Cukup",0.6,IF(F21="Kurang",0.4,IF(F21="Tidak Memadai",0,""))))))</f>
        <v>1</v>
      </c>
      <c r="K21" s="21" t="str">
        <f>IF(OR(F21="",G21=""),"BELUM LENGKAP","OK")</f>
        <v>OK</v>
      </c>
    </row>
    <row r="22" spans="1:11" ht="28.5" customHeight="1">
      <c r="A22" s="11" t="s">
        <v>16</v>
      </c>
      <c r="B22" s="12" t="s">
        <v>151</v>
      </c>
      <c r="C22" s="89" t="s">
        <v>152</v>
      </c>
      <c r="D22" s="89"/>
      <c r="E22" s="89"/>
      <c r="F22" s="45" t="s">
        <v>237</v>
      </c>
      <c r="G22" s="56" t="s">
        <v>218</v>
      </c>
      <c r="H22" s="56"/>
      <c r="I22" s="56"/>
      <c r="J22" s="22">
        <f>IF(F22="","",IF(F22="Sangat Baik",1,IF(F22="Baik",0.8,IF(F22="Cukup",0.6,IF(F22="Kurang",0.4,IF(F22="Tidak Memadai",0,""))))))</f>
        <v>1</v>
      </c>
      <c r="K22" s="23" t="str">
        <f>IF(OR(F22="",G22=""),"BELUM LENGKAP","OK")</f>
        <v>OK</v>
      </c>
    </row>
  </sheetData>
  <mergeCells count="14">
    <mergeCell ref="A1:K1"/>
    <mergeCell ref="A13:K13"/>
    <mergeCell ref="A18:K18"/>
    <mergeCell ref="C19:E19"/>
    <mergeCell ref="C20:E20"/>
    <mergeCell ref="H5:K5"/>
    <mergeCell ref="F4:G4"/>
    <mergeCell ref="H6:K6"/>
    <mergeCell ref="C21:E21"/>
    <mergeCell ref="C22:E22"/>
    <mergeCell ref="G19:I19"/>
    <mergeCell ref="G20:I20"/>
    <mergeCell ref="G21:I21"/>
    <mergeCell ref="G22:I22"/>
  </mergeCells>
  <conditionalFormatting sqref="F4 K10:K11 K14:K16 K20:K22">
    <cfRule type="containsText" dxfId="1" priority="1" operator="containsText" text="BELUM LENGKAP">
      <formula>NOT(ISERROR(SEARCH("BELUM LENGKAP",F4)))</formula>
    </cfRule>
  </conditionalFormatting>
  <conditionalFormatting sqref="K10:K11 K14:K16 K20:K22">
    <cfRule type="containsText" dxfId="0" priority="2" operator="containsText" text="OK">
      <formula>NOT(ISERROR(SEARCH("OK",K10)))</formula>
    </cfRule>
  </conditionalFormatting>
  <dataValidations count="4">
    <dataValidation type="list" sqref="G10:G11" xr:uid="{00000000-0002-0000-0500-000000000000}">
      <formula1>"Tidak Ada,Umum/Administratif,Operasional,Terintegrasi dan Siap Diterapkan"</formula1>
    </dataValidation>
    <dataValidation type="list" sqref="F14:F16" xr:uid="{00000000-0002-0000-0500-000001000000}">
      <formula1>"YA,TIDAK"</formula1>
    </dataValidation>
    <dataValidation type="list" sqref="G14:G16" xr:uid="{00000000-0002-0000-0500-000002000000}">
      <formula1>"Memadai,Sebagian,Tidak Ada"</formula1>
    </dataValidation>
    <dataValidation type="list" sqref="F20:F22" xr:uid="{00000000-0002-0000-0500-000003000000}">
      <formula1>"Sangat Baik,Baik,Cukup,Kurang,Tidak Memadai"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workbookViewId="0">
      <selection sqref="A1:E1"/>
    </sheetView>
  </sheetViews>
  <sheetFormatPr defaultRowHeight="13.8"/>
  <cols>
    <col min="1" max="1" width="22" customWidth="1"/>
    <col min="2" max="2" width="28" customWidth="1"/>
    <col min="3" max="3" width="48" customWidth="1"/>
    <col min="4" max="4" width="43" customWidth="1"/>
    <col min="5" max="5" width="34" customWidth="1"/>
  </cols>
  <sheetData>
    <row r="1" spans="1:5" ht="17.399999999999999">
      <c r="A1" s="58" t="s">
        <v>0</v>
      </c>
      <c r="B1" s="58"/>
      <c r="C1" s="58"/>
      <c r="D1" s="58"/>
      <c r="E1" s="58"/>
    </row>
    <row r="2" spans="1:5">
      <c r="A2" s="4"/>
      <c r="B2" s="4"/>
      <c r="C2" s="4"/>
      <c r="D2" s="4"/>
      <c r="E2" s="4"/>
    </row>
    <row r="3" spans="1:5">
      <c r="A3" s="1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ht="41.4">
      <c r="A4" s="5" t="s">
        <v>6</v>
      </c>
      <c r="B4" s="6" t="s">
        <v>7</v>
      </c>
      <c r="C4" s="6" t="s">
        <v>8</v>
      </c>
      <c r="D4" s="6" t="s">
        <v>9</v>
      </c>
      <c r="E4" s="7" t="s">
        <v>10</v>
      </c>
    </row>
    <row r="5" spans="1:5" ht="41.4">
      <c r="A5" s="8" t="s">
        <v>11</v>
      </c>
      <c r="B5" s="9" t="s">
        <v>12</v>
      </c>
      <c r="C5" s="9" t="s">
        <v>13</v>
      </c>
      <c r="D5" s="9" t="s">
        <v>14</v>
      </c>
      <c r="E5" s="10" t="s">
        <v>15</v>
      </c>
    </row>
    <row r="6" spans="1:5" ht="41.4">
      <c r="A6" s="8" t="s">
        <v>16</v>
      </c>
      <c r="B6" s="9" t="s">
        <v>17</v>
      </c>
      <c r="C6" s="9" t="s">
        <v>18</v>
      </c>
      <c r="D6" s="9" t="s">
        <v>19</v>
      </c>
      <c r="E6" s="10" t="s">
        <v>20</v>
      </c>
    </row>
    <row r="7" spans="1:5" ht="27.6">
      <c r="A7" s="11" t="s">
        <v>21</v>
      </c>
      <c r="B7" s="12" t="s">
        <v>22</v>
      </c>
      <c r="C7" s="12" t="s">
        <v>23</v>
      </c>
      <c r="D7" s="12" t="s">
        <v>24</v>
      </c>
      <c r="E7" s="13" t="s">
        <v>25</v>
      </c>
    </row>
    <row r="8" spans="1:5">
      <c r="A8" s="4"/>
      <c r="B8" s="4"/>
      <c r="C8" s="4"/>
      <c r="D8" s="4"/>
      <c r="E8" s="4"/>
    </row>
    <row r="9" spans="1:5">
      <c r="A9" s="1" t="s">
        <v>26</v>
      </c>
      <c r="B9" s="2" t="s">
        <v>27</v>
      </c>
      <c r="C9" s="2" t="s">
        <v>28</v>
      </c>
      <c r="D9" s="2" t="s">
        <v>29</v>
      </c>
      <c r="E9" s="3" t="s">
        <v>30</v>
      </c>
    </row>
    <row r="10" spans="1:5" ht="41.4">
      <c r="A10" s="5" t="s">
        <v>31</v>
      </c>
      <c r="B10" s="6" t="s">
        <v>32</v>
      </c>
      <c r="C10" s="6" t="s">
        <v>33</v>
      </c>
      <c r="D10" s="6" t="s">
        <v>34</v>
      </c>
      <c r="E10" s="7" t="s">
        <v>35</v>
      </c>
    </row>
    <row r="11" spans="1:5" ht="41.4">
      <c r="A11" s="8" t="s">
        <v>36</v>
      </c>
      <c r="B11" s="9" t="s">
        <v>37</v>
      </c>
      <c r="C11" s="9" t="s">
        <v>38</v>
      </c>
      <c r="D11" s="9" t="s">
        <v>39</v>
      </c>
      <c r="E11" s="10"/>
    </row>
    <row r="12" spans="1:5" ht="27.6">
      <c r="A12" s="8" t="s">
        <v>40</v>
      </c>
      <c r="B12" s="9" t="s">
        <v>41</v>
      </c>
      <c r="C12" s="9" t="s">
        <v>42</v>
      </c>
      <c r="D12" s="9" t="s">
        <v>43</v>
      </c>
      <c r="E12" s="10"/>
    </row>
    <row r="13" spans="1:5" ht="27.6">
      <c r="A13" s="11" t="s">
        <v>44</v>
      </c>
      <c r="B13" s="12" t="s">
        <v>45</v>
      </c>
      <c r="C13" s="12" t="s">
        <v>46</v>
      </c>
      <c r="D13" s="12" t="s">
        <v>47</v>
      </c>
      <c r="E13" s="13"/>
    </row>
    <row r="14" spans="1:5">
      <c r="A14" s="4"/>
      <c r="B14" s="4"/>
      <c r="C14" s="4"/>
      <c r="D14" s="4"/>
      <c r="E14" s="4"/>
    </row>
    <row r="15" spans="1:5">
      <c r="A15" s="1" t="s">
        <v>48</v>
      </c>
      <c r="B15" s="2" t="s">
        <v>49</v>
      </c>
      <c r="C15" s="2" t="s">
        <v>50</v>
      </c>
      <c r="D15" s="2" t="s">
        <v>5</v>
      </c>
      <c r="E15" s="3" t="s">
        <v>51</v>
      </c>
    </row>
    <row r="16" spans="1:5">
      <c r="A16" s="5" t="s">
        <v>52</v>
      </c>
      <c r="B16" s="6" t="s">
        <v>53</v>
      </c>
      <c r="C16" s="6" t="s">
        <v>54</v>
      </c>
      <c r="D16" s="6" t="s">
        <v>55</v>
      </c>
      <c r="E16" s="7" t="s">
        <v>56</v>
      </c>
    </row>
    <row r="17" spans="1:5" ht="27.6">
      <c r="A17" s="8" t="s">
        <v>57</v>
      </c>
      <c r="B17" s="9" t="s">
        <v>58</v>
      </c>
      <c r="C17" s="9" t="s">
        <v>59</v>
      </c>
      <c r="D17" s="9" t="s">
        <v>60</v>
      </c>
      <c r="E17" s="10" t="s">
        <v>61</v>
      </c>
    </row>
    <row r="18" spans="1:5">
      <c r="A18" s="8" t="s">
        <v>62</v>
      </c>
      <c r="B18" s="9" t="s">
        <v>58</v>
      </c>
      <c r="C18" s="9" t="s">
        <v>63</v>
      </c>
      <c r="D18" s="9" t="s">
        <v>64</v>
      </c>
      <c r="E18" s="10" t="s">
        <v>65</v>
      </c>
    </row>
    <row r="19" spans="1:5" ht="27.6">
      <c r="A19" s="8" t="s">
        <v>66</v>
      </c>
      <c r="B19" s="9" t="s">
        <v>58</v>
      </c>
      <c r="C19" s="9" t="s">
        <v>67</v>
      </c>
      <c r="D19" s="9" t="s">
        <v>68</v>
      </c>
      <c r="E19" s="10" t="s">
        <v>69</v>
      </c>
    </row>
    <row r="20" spans="1:5">
      <c r="A20" s="8" t="s">
        <v>70</v>
      </c>
      <c r="B20" s="9" t="s">
        <v>71</v>
      </c>
      <c r="C20" s="9" t="s">
        <v>72</v>
      </c>
      <c r="D20" s="9" t="s">
        <v>73</v>
      </c>
      <c r="E20" s="10" t="s">
        <v>74</v>
      </c>
    </row>
    <row r="21" spans="1:5">
      <c r="A21" s="11" t="s">
        <v>75</v>
      </c>
      <c r="B21" s="12" t="s">
        <v>71</v>
      </c>
      <c r="C21" s="12" t="s">
        <v>76</v>
      </c>
      <c r="D21" s="12" t="s">
        <v>77</v>
      </c>
      <c r="E21" s="13" t="s">
        <v>78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RINGKASAN</vt:lpstr>
      <vt:lpstr>1_METODE</vt:lpstr>
      <vt:lpstr>2_JADWAL</vt:lpstr>
      <vt:lpstr>3_PEMBIAYAAN</vt:lpstr>
      <vt:lpstr>4_MUTU</vt:lpstr>
      <vt:lpstr>5_SMKK</vt:lpstr>
      <vt:lpstr>PETUNJUK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Rafama Dewi</cp:lastModifiedBy>
  <dcterms:modified xsi:type="dcterms:W3CDTF">2026-07-27T10:07:51Z</dcterms:modified>
</cp:coreProperties>
</file>